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CB3B313E-6E17-4F89-A3BE-576929BE563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G83" i="2"/>
  <c r="G34" i="2"/>
  <c r="G154" i="2"/>
  <c r="G156" i="2" l="1"/>
  <c r="G153" i="2"/>
  <c r="G227" i="2"/>
  <c r="G157" i="2" l="1"/>
  <c r="G143" i="2"/>
  <c r="G131" i="2"/>
  <c r="G129" i="2"/>
  <c r="G128" i="2"/>
  <c r="G165" i="2" l="1"/>
  <c r="G164" i="2"/>
  <c r="G140" i="2"/>
  <c r="G223" i="2"/>
  <c r="G239" i="2" l="1"/>
  <c r="G238" i="2"/>
  <c r="G230" i="2"/>
  <c r="G231" i="2"/>
  <c r="G232" i="2"/>
  <c r="G233" i="2"/>
  <c r="G234" i="2"/>
  <c r="G235" i="2"/>
  <c r="G236" i="2"/>
  <c r="G229" i="2"/>
  <c r="G224" i="2"/>
  <c r="G225" i="2"/>
  <c r="G226" i="2"/>
  <c r="G214" i="2"/>
  <c r="G215" i="2"/>
  <c r="G213" i="2"/>
  <c r="G205" i="2"/>
  <c r="G206" i="2"/>
  <c r="G207" i="2"/>
  <c r="G208" i="2"/>
  <c r="G209" i="2"/>
  <c r="G210" i="2"/>
  <c r="G211" i="2"/>
  <c r="G204" i="2"/>
  <c r="G199" i="2"/>
  <c r="G200" i="2"/>
  <c r="G201" i="2"/>
  <c r="G202" i="2"/>
  <c r="G198" i="2"/>
  <c r="G190" i="2"/>
  <c r="G189" i="2"/>
  <c r="G182" i="2"/>
  <c r="G183" i="2"/>
  <c r="G184" i="2"/>
  <c r="G185" i="2"/>
  <c r="G186" i="2"/>
  <c r="G187" i="2"/>
  <c r="G181" i="2"/>
  <c r="G177" i="2"/>
  <c r="G178" i="2"/>
  <c r="G179" i="2"/>
  <c r="G176" i="2"/>
  <c r="G168" i="2"/>
  <c r="G167" i="2"/>
  <c r="G160" i="2"/>
  <c r="G161" i="2"/>
  <c r="G162" i="2"/>
  <c r="G163" i="2"/>
  <c r="G159" i="2"/>
  <c r="G155" i="2"/>
  <c r="G152" i="2"/>
  <c r="G144" i="2"/>
  <c r="G136" i="2"/>
  <c r="G137" i="2"/>
  <c r="G138" i="2"/>
  <c r="G139" i="2"/>
  <c r="G141" i="2"/>
  <c r="G135" i="2"/>
  <c r="G132" i="2"/>
  <c r="G133" i="2"/>
  <c r="G120" i="2"/>
  <c r="G119" i="2"/>
  <c r="G113" i="2"/>
  <c r="G114" i="2"/>
  <c r="G115" i="2"/>
  <c r="G116" i="2"/>
  <c r="G117" i="2"/>
  <c r="G112" i="2"/>
  <c r="G106" i="2"/>
  <c r="G107" i="2"/>
  <c r="G108" i="2"/>
  <c r="G109" i="2"/>
  <c r="G110" i="2"/>
  <c r="G105" i="2"/>
  <c r="G96" i="2"/>
  <c r="G97" i="2"/>
  <c r="G95" i="2"/>
  <c r="G89" i="2"/>
  <c r="G90" i="2"/>
  <c r="G91" i="2"/>
  <c r="G92" i="2"/>
  <c r="G93" i="2"/>
  <c r="G88" i="2"/>
  <c r="G85" i="2"/>
  <c r="G86" i="2"/>
  <c r="G82" i="2"/>
  <c r="G74" i="2"/>
  <c r="G73" i="2"/>
  <c r="G64" i="2"/>
  <c r="G65" i="2"/>
  <c r="G66" i="2"/>
  <c r="G67" i="2"/>
  <c r="G68" i="2"/>
  <c r="G69" i="2"/>
  <c r="G70" i="2"/>
  <c r="G71" i="2"/>
  <c r="G63" i="2"/>
  <c r="G58" i="2"/>
  <c r="G59" i="2"/>
  <c r="G60" i="2"/>
  <c r="G61" i="2"/>
  <c r="G57" i="2"/>
  <c r="G48" i="2"/>
  <c r="G49" i="2"/>
  <c r="G47" i="2"/>
  <c r="G39" i="2"/>
  <c r="G40" i="2"/>
  <c r="G41" i="2"/>
  <c r="G42" i="2"/>
  <c r="G43" i="2"/>
  <c r="G44" i="2"/>
  <c r="G45" i="2"/>
  <c r="G38" i="2"/>
  <c r="G33" i="2"/>
  <c r="G35" i="2"/>
  <c r="G36" i="2"/>
  <c r="G32" i="2"/>
  <c r="G24" i="2"/>
  <c r="G23" i="2"/>
  <c r="G17" i="2"/>
  <c r="G18" i="2"/>
  <c r="G19" i="2"/>
  <c r="G20" i="2"/>
  <c r="G21" i="2"/>
  <c r="G16" i="2"/>
  <c r="G11" i="2"/>
  <c r="G12" i="2"/>
  <c r="G13" i="2"/>
  <c r="G14" i="2"/>
  <c r="G10" i="2"/>
  <c r="G134" i="2" l="1"/>
  <c r="R199" i="4"/>
  <c r="S199" i="4"/>
  <c r="Q199" i="4"/>
  <c r="P143" i="4"/>
  <c r="Q143" i="4"/>
  <c r="O143" i="4"/>
  <c r="P149" i="4"/>
  <c r="Q149" i="4"/>
  <c r="O149" i="4"/>
  <c r="Q169" i="4"/>
  <c r="R169" i="4"/>
  <c r="P169" i="4"/>
  <c r="P148" i="4"/>
  <c r="Q148" i="4"/>
  <c r="O148" i="4"/>
  <c r="N33" i="4"/>
  <c r="O33" i="4"/>
  <c r="Q33" i="4"/>
  <c r="M33" i="4"/>
  <c r="O98" i="4"/>
  <c r="P98" i="4"/>
  <c r="N98" i="4"/>
  <c r="O99" i="4"/>
  <c r="P99" i="4"/>
  <c r="N99" i="4"/>
  <c r="O102" i="4"/>
  <c r="P102" i="4"/>
  <c r="Q102" i="4"/>
  <c r="N102" i="4"/>
  <c r="O101" i="4"/>
  <c r="P101" i="4"/>
  <c r="N101" i="4"/>
  <c r="O95" i="4"/>
  <c r="P95" i="4"/>
  <c r="N95" i="4"/>
  <c r="N43" i="4"/>
  <c r="O43" i="4"/>
  <c r="M43" i="4"/>
  <c r="N65" i="4"/>
  <c r="O65" i="4"/>
  <c r="M65" i="4"/>
  <c r="P152" i="4"/>
  <c r="Q152" i="4"/>
  <c r="O152" i="4"/>
  <c r="O107" i="4"/>
  <c r="P107" i="4"/>
  <c r="N107" i="4"/>
  <c r="R214" i="4" l="1"/>
  <c r="S214" i="4"/>
  <c r="Q214" i="4"/>
  <c r="R221" i="4"/>
  <c r="S221" i="4"/>
  <c r="Q221" i="4"/>
  <c r="R218" i="4"/>
  <c r="S218" i="4"/>
  <c r="Q218" i="4"/>
  <c r="R223" i="4"/>
  <c r="S223" i="4"/>
  <c r="Q223" i="4"/>
  <c r="R219" i="4"/>
  <c r="S219" i="4"/>
  <c r="Q219" i="4"/>
  <c r="R216" i="4"/>
  <c r="S216" i="4"/>
  <c r="Q216" i="4"/>
  <c r="R215" i="4"/>
  <c r="S215" i="4"/>
  <c r="Q215" i="4"/>
  <c r="R213" i="4"/>
  <c r="S213" i="4"/>
  <c r="Q213" i="4"/>
  <c r="Q220" i="4" s="1"/>
  <c r="R211" i="4"/>
  <c r="S211" i="4"/>
  <c r="Q211" i="4"/>
  <c r="R210" i="4"/>
  <c r="S210" i="4"/>
  <c r="Q210" i="4"/>
  <c r="R209" i="4"/>
  <c r="S209" i="4"/>
  <c r="Q209" i="4"/>
  <c r="P220" i="4"/>
  <c r="S212" i="4"/>
  <c r="R212" i="4"/>
  <c r="Q212" i="4"/>
  <c r="P212" i="4"/>
  <c r="L223" i="4"/>
  <c r="T223" i="4" s="1"/>
  <c r="L222" i="4"/>
  <c r="L221" i="4"/>
  <c r="T221" i="4" s="1"/>
  <c r="K220" i="4"/>
  <c r="J220" i="4"/>
  <c r="I220" i="4"/>
  <c r="H220" i="4"/>
  <c r="L219" i="4"/>
  <c r="T219" i="4" s="1"/>
  <c r="L218" i="4"/>
  <c r="T218" i="4" s="1"/>
  <c r="L217" i="4"/>
  <c r="L216" i="4"/>
  <c r="T216" i="4" s="1"/>
  <c r="L215" i="4"/>
  <c r="T215" i="4" s="1"/>
  <c r="L214" i="4"/>
  <c r="T214" i="4" s="1"/>
  <c r="L213" i="4"/>
  <c r="T213" i="4" s="1"/>
  <c r="K212" i="4"/>
  <c r="J212" i="4"/>
  <c r="I212" i="4"/>
  <c r="L212" i="4" s="1"/>
  <c r="H212" i="4"/>
  <c r="L211" i="4"/>
  <c r="T211" i="4" s="1"/>
  <c r="L210" i="4"/>
  <c r="T210" i="4" s="1"/>
  <c r="L209" i="4"/>
  <c r="T209" i="4" s="1"/>
  <c r="L208" i="4"/>
  <c r="R220" i="4" l="1"/>
  <c r="S220" i="4"/>
  <c r="L220" i="4"/>
  <c r="T212" i="4"/>
  <c r="T220" i="4"/>
  <c r="G240" i="2" l="1"/>
  <c r="F240" i="2"/>
  <c r="E240" i="2"/>
  <c r="D240" i="2"/>
  <c r="C240" i="2"/>
  <c r="G237" i="2"/>
  <c r="F237" i="2"/>
  <c r="E237" i="2"/>
  <c r="D237" i="2"/>
  <c r="C237" i="2"/>
  <c r="G228" i="2"/>
  <c r="F228" i="2"/>
  <c r="E228" i="2"/>
  <c r="D228" i="2"/>
  <c r="C228" i="2"/>
  <c r="R197" i="4"/>
  <c r="S197" i="4"/>
  <c r="Q197" i="4"/>
  <c r="R200" i="4"/>
  <c r="S200" i="4"/>
  <c r="Q200" i="4"/>
  <c r="G241" i="2" l="1"/>
  <c r="R193" i="4"/>
  <c r="S193" i="4"/>
  <c r="Q193" i="4"/>
  <c r="R192" i="4"/>
  <c r="S192" i="4"/>
  <c r="Q192" i="4"/>
  <c r="R191" i="4"/>
  <c r="R198" i="4" s="1"/>
  <c r="S191" i="4"/>
  <c r="S198" i="4" s="1"/>
  <c r="Q191" i="4"/>
  <c r="R186" i="4"/>
  <c r="S186" i="4"/>
  <c r="Q186" i="4"/>
  <c r="R184" i="4"/>
  <c r="S184" i="4"/>
  <c r="Q184" i="4"/>
  <c r="R183" i="4"/>
  <c r="S183" i="4"/>
  <c r="Q183" i="4"/>
  <c r="P198" i="4"/>
  <c r="S190" i="4"/>
  <c r="R190" i="4"/>
  <c r="Q190" i="4"/>
  <c r="P190" i="4"/>
  <c r="T189" i="4"/>
  <c r="T188" i="4"/>
  <c r="P187" i="4"/>
  <c r="L200" i="4"/>
  <c r="T200" i="4" s="1"/>
  <c r="L199" i="4"/>
  <c r="T199" i="4" s="1"/>
  <c r="K198" i="4"/>
  <c r="J198" i="4"/>
  <c r="I198" i="4"/>
  <c r="H198" i="4"/>
  <c r="L197" i="4"/>
  <c r="T197" i="4" s="1"/>
  <c r="L196" i="4"/>
  <c r="L193" i="4"/>
  <c r="T193" i="4" s="1"/>
  <c r="L192" i="4"/>
  <c r="T192" i="4" s="1"/>
  <c r="L191" i="4"/>
  <c r="T191" i="4" s="1"/>
  <c r="K190" i="4"/>
  <c r="J190" i="4"/>
  <c r="I190" i="4"/>
  <c r="H190" i="4"/>
  <c r="L189" i="4"/>
  <c r="L188" i="4"/>
  <c r="K187" i="4"/>
  <c r="J187" i="4"/>
  <c r="I187" i="4"/>
  <c r="H187" i="4"/>
  <c r="L186" i="4"/>
  <c r="T186" i="4" s="1"/>
  <c r="L185" i="4"/>
  <c r="L184" i="4"/>
  <c r="T184" i="4" s="1"/>
  <c r="L183" i="4"/>
  <c r="T183" i="4" s="1"/>
  <c r="Q187" i="4" l="1"/>
  <c r="S187" i="4"/>
  <c r="L198" i="4"/>
  <c r="T190" i="4"/>
  <c r="L187" i="4"/>
  <c r="Q198" i="4"/>
  <c r="T198" i="4" s="1"/>
  <c r="R187" i="4"/>
  <c r="T187" i="4" s="1"/>
  <c r="L190" i="4"/>
  <c r="G216" i="2" l="1"/>
  <c r="F216" i="2"/>
  <c r="E216" i="2"/>
  <c r="D216" i="2"/>
  <c r="C216" i="2"/>
  <c r="G212" i="2"/>
  <c r="F212" i="2"/>
  <c r="E212" i="2"/>
  <c r="D212" i="2"/>
  <c r="C212" i="2"/>
  <c r="G203" i="2"/>
  <c r="F203" i="2"/>
  <c r="E203" i="2"/>
  <c r="D203" i="2"/>
  <c r="C203" i="2"/>
  <c r="C180" i="2"/>
  <c r="D180" i="2"/>
  <c r="E180" i="2"/>
  <c r="F180" i="2"/>
  <c r="G180" i="2"/>
  <c r="C188" i="2"/>
  <c r="D188" i="2"/>
  <c r="E188" i="2"/>
  <c r="F188" i="2"/>
  <c r="G188" i="2"/>
  <c r="C191" i="2"/>
  <c r="D191" i="2"/>
  <c r="E191" i="2"/>
  <c r="F191" i="2"/>
  <c r="G191" i="2"/>
  <c r="Q171" i="4"/>
  <c r="R171" i="4"/>
  <c r="P171" i="4"/>
  <c r="G217" i="2" l="1"/>
  <c r="G192" i="2"/>
  <c r="Q177" i="4"/>
  <c r="R177" i="4"/>
  <c r="P177" i="4"/>
  <c r="R175" i="4"/>
  <c r="Q175" i="4"/>
  <c r="P175" i="4"/>
  <c r="Q173" i="4"/>
  <c r="R173" i="4"/>
  <c r="P173" i="4"/>
  <c r="Q170" i="4"/>
  <c r="Q174" i="4" s="1"/>
  <c r="R170" i="4"/>
  <c r="P170" i="4"/>
  <c r="P174" i="4" s="1"/>
  <c r="Q167" i="4"/>
  <c r="R167" i="4"/>
  <c r="P167" i="4"/>
  <c r="Q165" i="4"/>
  <c r="R165" i="4"/>
  <c r="P165" i="4"/>
  <c r="R174" i="4"/>
  <c r="O174" i="4"/>
  <c r="R168" i="4"/>
  <c r="Q168" i="4"/>
  <c r="P168" i="4"/>
  <c r="O168" i="4"/>
  <c r="K177" i="4"/>
  <c r="S177" i="4" s="1"/>
  <c r="K176" i="4"/>
  <c r="K175" i="4"/>
  <c r="S175" i="4" s="1"/>
  <c r="J174" i="4"/>
  <c r="I174" i="4"/>
  <c r="H174" i="4"/>
  <c r="G174" i="4"/>
  <c r="K173" i="4"/>
  <c r="S173" i="4" s="1"/>
  <c r="K172" i="4"/>
  <c r="K171" i="4"/>
  <c r="S171" i="4" s="1"/>
  <c r="K170" i="4"/>
  <c r="S170" i="4" s="1"/>
  <c r="K169" i="4"/>
  <c r="S169" i="4" s="1"/>
  <c r="J168" i="4"/>
  <c r="I168" i="4"/>
  <c r="H168" i="4"/>
  <c r="G168" i="4"/>
  <c r="K167" i="4"/>
  <c r="S167" i="4" s="1"/>
  <c r="K166" i="4"/>
  <c r="K165" i="4"/>
  <c r="S165" i="4" s="1"/>
  <c r="K174" i="4" l="1"/>
  <c r="S174" i="4"/>
  <c r="S168" i="4"/>
  <c r="K168" i="4"/>
  <c r="P157" i="4" l="1"/>
  <c r="Q157" i="4"/>
  <c r="O157" i="4"/>
  <c r="P151" i="4"/>
  <c r="Q151" i="4"/>
  <c r="O151" i="4"/>
  <c r="P159" i="4"/>
  <c r="Q159" i="4"/>
  <c r="O159" i="4"/>
  <c r="P156" i="4"/>
  <c r="Q156" i="4"/>
  <c r="O156" i="4"/>
  <c r="P154" i="4"/>
  <c r="Q154" i="4"/>
  <c r="O154" i="4"/>
  <c r="P150" i="4"/>
  <c r="P155" i="4" s="1"/>
  <c r="Q150" i="4"/>
  <c r="Q155" i="4" s="1"/>
  <c r="O150" i="4"/>
  <c r="P146" i="4"/>
  <c r="Q146" i="4"/>
  <c r="O146" i="4"/>
  <c r="N155" i="4"/>
  <c r="Q147" i="4"/>
  <c r="P147" i="4"/>
  <c r="O147" i="4"/>
  <c r="N147" i="4"/>
  <c r="J159" i="4"/>
  <c r="R159" i="4" s="1"/>
  <c r="J157" i="4"/>
  <c r="R157" i="4" s="1"/>
  <c r="J156" i="4"/>
  <c r="R156" i="4" s="1"/>
  <c r="I155" i="4"/>
  <c r="H155" i="4"/>
  <c r="G155" i="4"/>
  <c r="F155" i="4"/>
  <c r="J154" i="4"/>
  <c r="R154" i="4" s="1"/>
  <c r="J153" i="4"/>
  <c r="J152" i="4"/>
  <c r="R152" i="4" s="1"/>
  <c r="J151" i="4"/>
  <c r="R151" i="4" s="1"/>
  <c r="J150" i="4"/>
  <c r="R150" i="4" s="1"/>
  <c r="J149" i="4"/>
  <c r="R149" i="4" s="1"/>
  <c r="J148" i="4"/>
  <c r="R148" i="4" s="1"/>
  <c r="I147" i="4"/>
  <c r="H147" i="4"/>
  <c r="G147" i="4"/>
  <c r="F147" i="4"/>
  <c r="J146" i="4"/>
  <c r="R146" i="4" s="1"/>
  <c r="J145" i="4"/>
  <c r="J143" i="4"/>
  <c r="R143" i="4" s="1"/>
  <c r="O119" i="4"/>
  <c r="P119" i="4"/>
  <c r="N119" i="4"/>
  <c r="G169" i="2"/>
  <c r="F169" i="2"/>
  <c r="E169" i="2"/>
  <c r="D169" i="2"/>
  <c r="C169" i="2"/>
  <c r="G166" i="2"/>
  <c r="F166" i="2"/>
  <c r="E166" i="2"/>
  <c r="D166" i="2"/>
  <c r="C166" i="2"/>
  <c r="G158" i="2"/>
  <c r="F158" i="2"/>
  <c r="E158" i="2"/>
  <c r="D158" i="2"/>
  <c r="C158" i="2"/>
  <c r="O126" i="4"/>
  <c r="P126" i="4"/>
  <c r="N126" i="4"/>
  <c r="O123" i="4"/>
  <c r="P123" i="4"/>
  <c r="P130" i="4" s="1"/>
  <c r="N123" i="4"/>
  <c r="O124" i="4"/>
  <c r="O130" i="4" s="1"/>
  <c r="P124" i="4"/>
  <c r="N124" i="4"/>
  <c r="O125" i="4"/>
  <c r="P125" i="4"/>
  <c r="O133" i="4"/>
  <c r="P133" i="4"/>
  <c r="N133" i="4"/>
  <c r="O132" i="4"/>
  <c r="P132" i="4"/>
  <c r="N132" i="4"/>
  <c r="O131" i="4"/>
  <c r="P131" i="4"/>
  <c r="N131" i="4"/>
  <c r="O129" i="4"/>
  <c r="P129" i="4"/>
  <c r="N129" i="4"/>
  <c r="N125" i="4"/>
  <c r="O118" i="4"/>
  <c r="P118" i="4"/>
  <c r="N118" i="4"/>
  <c r="M130" i="4"/>
  <c r="P122" i="4"/>
  <c r="O122" i="4"/>
  <c r="N122" i="4"/>
  <c r="M122" i="4"/>
  <c r="I133" i="4"/>
  <c r="Q133" i="4" s="1"/>
  <c r="I132" i="4"/>
  <c r="Q132" i="4" s="1"/>
  <c r="I131" i="4"/>
  <c r="Q131" i="4" s="1"/>
  <c r="H130" i="4"/>
  <c r="G130" i="4"/>
  <c r="F130" i="4"/>
  <c r="E130" i="4"/>
  <c r="I129" i="4"/>
  <c r="Q129" i="4" s="1"/>
  <c r="I128" i="4"/>
  <c r="I126" i="4"/>
  <c r="Q126" i="4" s="1"/>
  <c r="I125" i="4"/>
  <c r="Q125" i="4" s="1"/>
  <c r="I124" i="4"/>
  <c r="Q124" i="4" s="1"/>
  <c r="I123" i="4"/>
  <c r="Q123" i="4" s="1"/>
  <c r="H122" i="4"/>
  <c r="G122" i="4"/>
  <c r="F122" i="4"/>
  <c r="E122" i="4"/>
  <c r="I121" i="4"/>
  <c r="I120" i="4"/>
  <c r="I119" i="4"/>
  <c r="Q119" i="4" s="1"/>
  <c r="I118" i="4"/>
  <c r="Q118" i="4" s="1"/>
  <c r="G145" i="2"/>
  <c r="F145" i="2"/>
  <c r="E145" i="2"/>
  <c r="D145" i="2"/>
  <c r="C145" i="2"/>
  <c r="G142" i="2"/>
  <c r="F142" i="2"/>
  <c r="E142" i="2"/>
  <c r="D142" i="2"/>
  <c r="C142" i="2"/>
  <c r="F134" i="2"/>
  <c r="E134" i="2"/>
  <c r="D134" i="2"/>
  <c r="C134" i="2"/>
  <c r="O108" i="4"/>
  <c r="P108" i="4"/>
  <c r="N108" i="4"/>
  <c r="O106" i="4"/>
  <c r="P106" i="4"/>
  <c r="N106" i="4"/>
  <c r="O104" i="4"/>
  <c r="P104" i="4"/>
  <c r="P105" i="4" s="1"/>
  <c r="N104" i="4"/>
  <c r="O96" i="4"/>
  <c r="P96" i="4"/>
  <c r="N96" i="4"/>
  <c r="O94" i="4"/>
  <c r="P94" i="4"/>
  <c r="N94" i="4"/>
  <c r="O93" i="4"/>
  <c r="P93" i="4"/>
  <c r="N93" i="4"/>
  <c r="M97" i="4"/>
  <c r="M105" i="4"/>
  <c r="N105" i="4"/>
  <c r="E97" i="4"/>
  <c r="F97" i="4"/>
  <c r="G97" i="4"/>
  <c r="H97" i="4"/>
  <c r="I98" i="4"/>
  <c r="Q98" i="4" s="1"/>
  <c r="I108" i="4"/>
  <c r="Q108" i="4" s="1"/>
  <c r="I107" i="4"/>
  <c r="Q107" i="4" s="1"/>
  <c r="I106" i="4"/>
  <c r="Q106" i="4" s="1"/>
  <c r="H105" i="4"/>
  <c r="G105" i="4"/>
  <c r="F105" i="4"/>
  <c r="E105" i="4"/>
  <c r="I104" i="4"/>
  <c r="Q104" i="4" s="1"/>
  <c r="I103" i="4"/>
  <c r="I101" i="4"/>
  <c r="Q101" i="4" s="1"/>
  <c r="I99" i="4"/>
  <c r="Q99" i="4" s="1"/>
  <c r="I96" i="4"/>
  <c r="Q96" i="4" s="1"/>
  <c r="I95" i="4"/>
  <c r="Q95" i="4" s="1"/>
  <c r="I94" i="4"/>
  <c r="Q94" i="4" s="1"/>
  <c r="I93" i="4"/>
  <c r="Q93" i="4" s="1"/>
  <c r="G121" i="2"/>
  <c r="F121" i="2"/>
  <c r="E121" i="2"/>
  <c r="D121" i="2"/>
  <c r="C121" i="2"/>
  <c r="G118" i="2"/>
  <c r="F118" i="2"/>
  <c r="E118" i="2"/>
  <c r="D118" i="2"/>
  <c r="C118" i="2"/>
  <c r="G111" i="2"/>
  <c r="F111" i="2"/>
  <c r="E111" i="2"/>
  <c r="D111" i="2"/>
  <c r="C111" i="2"/>
  <c r="O73" i="4"/>
  <c r="P73" i="4"/>
  <c r="N73" i="4"/>
  <c r="O79" i="4"/>
  <c r="P79" i="4"/>
  <c r="N79" i="4"/>
  <c r="O81" i="4"/>
  <c r="P81" i="4"/>
  <c r="Q81" i="4"/>
  <c r="N81" i="4"/>
  <c r="O85" i="4"/>
  <c r="P85" i="4"/>
  <c r="N85" i="4"/>
  <c r="N97" i="4" l="1"/>
  <c r="O97" i="4"/>
  <c r="N130" i="4"/>
  <c r="Q130" i="4" s="1"/>
  <c r="G122" i="2"/>
  <c r="G146" i="2"/>
  <c r="G170" i="2"/>
  <c r="R147" i="4"/>
  <c r="I97" i="4"/>
  <c r="J155" i="4"/>
  <c r="O155" i="4"/>
  <c r="R155" i="4" s="1"/>
  <c r="Q122" i="4"/>
  <c r="J147" i="4"/>
  <c r="O105" i="4"/>
  <c r="I122" i="4"/>
  <c r="P97" i="4"/>
  <c r="Q97" i="4" s="1"/>
  <c r="I130" i="4"/>
  <c r="Q105" i="4"/>
  <c r="I105" i="4"/>
  <c r="O86" i="4" l="1"/>
  <c r="P86" i="4"/>
  <c r="N86" i="4"/>
  <c r="O83" i="4"/>
  <c r="P83" i="4"/>
  <c r="N83" i="4"/>
  <c r="O80" i="4"/>
  <c r="P80" i="4"/>
  <c r="N80" i="4"/>
  <c r="O75" i="4"/>
  <c r="P75" i="4"/>
  <c r="N75" i="4"/>
  <c r="H86" i="4"/>
  <c r="Q86" i="4" s="1"/>
  <c r="H85" i="4"/>
  <c r="Q85" i="4" s="1"/>
  <c r="G84" i="4"/>
  <c r="F84" i="4"/>
  <c r="E84" i="4"/>
  <c r="D84" i="4"/>
  <c r="H83" i="4"/>
  <c r="Q83" i="4" s="1"/>
  <c r="H82" i="4"/>
  <c r="H80" i="4"/>
  <c r="Q80" i="4" s="1"/>
  <c r="H79" i="4"/>
  <c r="Q79" i="4" s="1"/>
  <c r="G78" i="4"/>
  <c r="F78" i="4"/>
  <c r="E78" i="4"/>
  <c r="D78" i="4"/>
  <c r="G76" i="4"/>
  <c r="F76" i="4"/>
  <c r="E76" i="4"/>
  <c r="D76" i="4"/>
  <c r="H75" i="4"/>
  <c r="Q75" i="4" s="1"/>
  <c r="H74" i="4"/>
  <c r="H73" i="4"/>
  <c r="Q73" i="4" s="1"/>
  <c r="N53" i="4"/>
  <c r="O53" i="4"/>
  <c r="P53" i="4"/>
  <c r="M53" i="4"/>
  <c r="N55" i="4"/>
  <c r="O55" i="4"/>
  <c r="M55" i="4"/>
  <c r="G98" i="2"/>
  <c r="F98" i="2"/>
  <c r="E98" i="2"/>
  <c r="D98" i="2"/>
  <c r="C98" i="2"/>
  <c r="G94" i="2"/>
  <c r="F94" i="2"/>
  <c r="E94" i="2"/>
  <c r="D94" i="2"/>
  <c r="C94" i="2"/>
  <c r="G87" i="2"/>
  <c r="F87" i="2"/>
  <c r="E87" i="2"/>
  <c r="D87" i="2"/>
  <c r="C87" i="2"/>
  <c r="N58" i="4"/>
  <c r="O58" i="4"/>
  <c r="M58" i="4"/>
  <c r="N60" i="4"/>
  <c r="O60" i="4"/>
  <c r="M60" i="4"/>
  <c r="N66" i="4"/>
  <c r="O66" i="4"/>
  <c r="M66" i="4"/>
  <c r="N63" i="4"/>
  <c r="O63" i="4"/>
  <c r="M63" i="4"/>
  <c r="N59" i="4"/>
  <c r="O59" i="4"/>
  <c r="M59" i="4"/>
  <c r="N56" i="4"/>
  <c r="O56" i="4"/>
  <c r="M56" i="4"/>
  <c r="N54" i="4"/>
  <c r="O54" i="4"/>
  <c r="M54" i="4"/>
  <c r="N52" i="4"/>
  <c r="O52" i="4"/>
  <c r="M52" i="4"/>
  <c r="H67" i="4"/>
  <c r="H66" i="4"/>
  <c r="P66" i="4" s="1"/>
  <c r="H65" i="4"/>
  <c r="P65" i="4" s="1"/>
  <c r="G64" i="4"/>
  <c r="F64" i="4"/>
  <c r="E64" i="4"/>
  <c r="D64" i="4"/>
  <c r="H63" i="4"/>
  <c r="P63" i="4" s="1"/>
  <c r="H62" i="4"/>
  <c r="H61" i="4"/>
  <c r="H60" i="4"/>
  <c r="P60" i="4" s="1"/>
  <c r="H59" i="4"/>
  <c r="P59" i="4" s="1"/>
  <c r="H58" i="4"/>
  <c r="P58" i="4" s="1"/>
  <c r="G57" i="4"/>
  <c r="F57" i="4"/>
  <c r="E57" i="4"/>
  <c r="D57" i="4"/>
  <c r="H56" i="4"/>
  <c r="P56" i="4" s="1"/>
  <c r="H55" i="4"/>
  <c r="P55" i="4" s="1"/>
  <c r="H54" i="4"/>
  <c r="P54" i="4" s="1"/>
  <c r="H52" i="4"/>
  <c r="P52" i="4" s="1"/>
  <c r="G75" i="2"/>
  <c r="F75" i="2"/>
  <c r="E75" i="2"/>
  <c r="D75" i="2"/>
  <c r="C75" i="2"/>
  <c r="G72" i="2"/>
  <c r="F72" i="2"/>
  <c r="E72" i="2"/>
  <c r="D72" i="2"/>
  <c r="C72" i="2"/>
  <c r="G62" i="2"/>
  <c r="F62" i="2"/>
  <c r="E62" i="2"/>
  <c r="D62" i="2"/>
  <c r="C62" i="2"/>
  <c r="N29" i="4"/>
  <c r="O29" i="4"/>
  <c r="P29" i="4"/>
  <c r="M29" i="4"/>
  <c r="N36" i="4"/>
  <c r="O36" i="4"/>
  <c r="M36" i="4"/>
  <c r="N35" i="4"/>
  <c r="O35" i="4"/>
  <c r="M35" i="4"/>
  <c r="N34" i="4"/>
  <c r="O34" i="4"/>
  <c r="M34" i="4"/>
  <c r="N44" i="4"/>
  <c r="O44" i="4"/>
  <c r="P44" i="4"/>
  <c r="N42" i="4"/>
  <c r="O42" i="4"/>
  <c r="M44" i="4"/>
  <c r="M42" i="4"/>
  <c r="N40" i="4"/>
  <c r="O40" i="4"/>
  <c r="M40" i="4"/>
  <c r="N37" i="4"/>
  <c r="O37" i="4"/>
  <c r="M37" i="4"/>
  <c r="N31" i="4"/>
  <c r="O31" i="4"/>
  <c r="M31" i="4"/>
  <c r="N28" i="4"/>
  <c r="O28" i="4"/>
  <c r="M28" i="4"/>
  <c r="D32" i="4"/>
  <c r="E32" i="4"/>
  <c r="F32" i="4"/>
  <c r="G32" i="4"/>
  <c r="H43" i="4"/>
  <c r="P43" i="4" s="1"/>
  <c r="H42" i="4"/>
  <c r="P42" i="4" s="1"/>
  <c r="G41" i="4"/>
  <c r="F41" i="4"/>
  <c r="E41" i="4"/>
  <c r="D41" i="4"/>
  <c r="H40" i="4"/>
  <c r="P40" i="4" s="1"/>
  <c r="H38" i="4"/>
  <c r="H37" i="4"/>
  <c r="P37" i="4" s="1"/>
  <c r="H36" i="4"/>
  <c r="P36" i="4" s="1"/>
  <c r="H35" i="4"/>
  <c r="P35" i="4" s="1"/>
  <c r="H34" i="4"/>
  <c r="P34" i="4" s="1"/>
  <c r="H33" i="4"/>
  <c r="P33" i="4" s="1"/>
  <c r="H31" i="4"/>
  <c r="P31" i="4" s="1"/>
  <c r="H30" i="4"/>
  <c r="H28" i="4"/>
  <c r="P28" i="4" s="1"/>
  <c r="G76" i="2" l="1"/>
  <c r="G99" i="2"/>
  <c r="H32" i="4"/>
  <c r="H57" i="4"/>
  <c r="H76" i="4"/>
  <c r="H84" i="4"/>
  <c r="H78" i="4"/>
  <c r="H64" i="4"/>
  <c r="H41" i="4"/>
  <c r="G50" i="2" l="1"/>
  <c r="F50" i="2"/>
  <c r="E50" i="2"/>
  <c r="D50" i="2"/>
  <c r="C50" i="2"/>
  <c r="G46" i="2"/>
  <c r="F46" i="2"/>
  <c r="E46" i="2"/>
  <c r="D46" i="2"/>
  <c r="C46" i="2"/>
  <c r="G37" i="2"/>
  <c r="F37" i="2"/>
  <c r="E37" i="2"/>
  <c r="D37" i="2"/>
  <c r="C37" i="2"/>
  <c r="N17" i="4"/>
  <c r="O17" i="4"/>
  <c r="M17" i="4"/>
  <c r="N13" i="4"/>
  <c r="O13" i="4"/>
  <c r="M13" i="4"/>
  <c r="D25" i="2"/>
  <c r="E25" i="2"/>
  <c r="F25" i="2"/>
  <c r="G25" i="2"/>
  <c r="D22" i="2"/>
  <c r="E22" i="2"/>
  <c r="F22" i="2"/>
  <c r="G22" i="2"/>
  <c r="D15" i="2"/>
  <c r="E15" i="2"/>
  <c r="F15" i="2"/>
  <c r="G15" i="2"/>
  <c r="N18" i="4"/>
  <c r="O18" i="4"/>
  <c r="P18" i="4"/>
  <c r="M18" i="4"/>
  <c r="N16" i="4"/>
  <c r="O16" i="4"/>
  <c r="M16" i="4"/>
  <c r="N12" i="4"/>
  <c r="O12" i="4"/>
  <c r="M12" i="4"/>
  <c r="O11" i="4"/>
  <c r="N11" i="4"/>
  <c r="M11" i="4"/>
  <c r="O9" i="4"/>
  <c r="N9" i="4"/>
  <c r="M9" i="4"/>
  <c r="O8" i="4"/>
  <c r="N8" i="4"/>
  <c r="M8" i="4"/>
  <c r="O7" i="4"/>
  <c r="N7" i="4"/>
  <c r="M7" i="4"/>
  <c r="O6" i="4"/>
  <c r="N6" i="4"/>
  <c r="M6" i="4"/>
  <c r="H17" i="4"/>
  <c r="P17" i="4" s="1"/>
  <c r="H16" i="4"/>
  <c r="P16" i="4" s="1"/>
  <c r="H14" i="4"/>
  <c r="H13" i="4"/>
  <c r="P13" i="4" s="1"/>
  <c r="H12" i="4"/>
  <c r="P12" i="4" s="1"/>
  <c r="H11" i="4"/>
  <c r="P11" i="4" s="1"/>
  <c r="G10" i="4"/>
  <c r="F10" i="4"/>
  <c r="E10" i="4"/>
  <c r="D10" i="4"/>
  <c r="H9" i="4"/>
  <c r="P9" i="4" s="1"/>
  <c r="H8" i="4"/>
  <c r="P8" i="4" s="1"/>
  <c r="H7" i="4"/>
  <c r="P7" i="4" s="1"/>
  <c r="H6" i="4"/>
  <c r="P6" i="4" s="1"/>
  <c r="G51" i="2" l="1"/>
  <c r="G26" i="2"/>
  <c r="H10" i="4"/>
  <c r="C25" i="2"/>
  <c r="C22" i="2"/>
  <c r="C15" i="2"/>
  <c r="O9" i="1" l="1"/>
  <c r="J18" i="1"/>
  <c r="L17" i="1" s="1"/>
  <c r="K21" i="1"/>
  <c r="L20" i="1" s="1"/>
  <c r="K24" i="1"/>
  <c r="L23" i="1" s="1"/>
  <c r="K27" i="1"/>
  <c r="L26" i="1" s="1"/>
  <c r="H15" i="1"/>
  <c r="I15" i="1"/>
  <c r="J15" i="1"/>
  <c r="G15" i="1"/>
  <c r="H14" i="1"/>
  <c r="I14" i="1"/>
  <c r="J14" i="1"/>
  <c r="G14" i="1"/>
  <c r="F8" i="1"/>
  <c r="L24" i="1" l="1"/>
  <c r="L18" i="1"/>
  <c r="M28" i="1"/>
  <c r="L27" i="1"/>
  <c r="L21" i="1"/>
  <c r="M29" i="1" l="1"/>
</calcChain>
</file>

<file path=xl/sharedStrings.xml><?xml version="1.0" encoding="utf-8"?>
<sst xmlns="http://schemas.openxmlformats.org/spreadsheetml/2006/main" count="1007" uniqueCount="268">
  <si>
    <t>заввтрак</t>
  </si>
  <si>
    <t>обед</t>
  </si>
  <si>
    <t>полдник</t>
  </si>
  <si>
    <t>итого</t>
  </si>
  <si>
    <t>б</t>
  </si>
  <si>
    <t>ж</t>
  </si>
  <si>
    <t>у</t>
  </si>
  <si>
    <t>эн.ц</t>
  </si>
  <si>
    <t>с 7 до 11 лет суточная</t>
  </si>
  <si>
    <t>с 7 до 11 лет (пребывания с 8.30 до 18.00)</t>
  </si>
  <si>
    <t>норм %</t>
  </si>
  <si>
    <t>лето %</t>
  </si>
  <si>
    <t xml:space="preserve"> </t>
  </si>
  <si>
    <t>приём пищи</t>
  </si>
  <si>
    <t>наименование блюд</t>
  </si>
  <si>
    <t>выход, г</t>
  </si>
  <si>
    <t>белки, г</t>
  </si>
  <si>
    <t>жиры, г</t>
  </si>
  <si>
    <t>углев, г</t>
  </si>
  <si>
    <t>эн.цен, г</t>
  </si>
  <si>
    <t>№ ТТК</t>
  </si>
  <si>
    <t>завтрак</t>
  </si>
  <si>
    <t>итого факт</t>
  </si>
  <si>
    <t>день</t>
  </si>
  <si>
    <t>эн.цен</t>
  </si>
  <si>
    <r>
      <t xml:space="preserve">меню приготовляемых блюд для питающихся от </t>
    </r>
    <r>
      <rPr>
        <b/>
        <sz val="14"/>
        <color theme="1"/>
        <rFont val="Times New Roman"/>
        <family val="1"/>
        <charset val="204"/>
      </rPr>
      <t>7 до 11</t>
    </r>
    <r>
      <rPr>
        <sz val="14"/>
        <color theme="1"/>
        <rFont val="Times New Roman"/>
        <family val="1"/>
        <charset val="204"/>
      </rPr>
      <t xml:space="preserve"> лет (летний период )</t>
    </r>
  </si>
  <si>
    <t>масло (порциями)</t>
  </si>
  <si>
    <t>Хлеб пшеничный</t>
  </si>
  <si>
    <t>Чай с сахаром</t>
  </si>
  <si>
    <t>чай с лимоном</t>
  </si>
  <si>
    <t>кисель из кураги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</si>
  <si>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</si>
  <si>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</si>
  <si>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</si>
  <si>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</si>
  <si>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</si>
  <si>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</si>
  <si>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</si>
  <si>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</si>
  <si>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</si>
  <si>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каша геркулесовая молочная</t>
  </si>
  <si>
    <t>хлеб пшеничный</t>
  </si>
  <si>
    <t>чай с сахаром</t>
  </si>
  <si>
    <t>2 завтрак</t>
  </si>
  <si>
    <t>груша свежая</t>
  </si>
  <si>
    <t>суп картофельный с горохом и гренками</t>
  </si>
  <si>
    <t>рагу из овощей с мясом</t>
  </si>
  <si>
    <t>Салат из свеклы, моркови и зеленогогорошка</t>
  </si>
  <si>
    <t>хлеб ржано-пшеничный</t>
  </si>
  <si>
    <t>Запеканка морковная с творогом, со сгущенным молоком</t>
  </si>
  <si>
    <t>груша</t>
  </si>
  <si>
    <t>2 день</t>
  </si>
  <si>
    <t>1 день</t>
  </si>
  <si>
    <t>Омлет натуральный</t>
  </si>
  <si>
    <t>борщ с капустой и картофелем</t>
  </si>
  <si>
    <t>соус белый основной</t>
  </si>
  <si>
    <t>биточки куриные</t>
  </si>
  <si>
    <t>салат витаминный</t>
  </si>
  <si>
    <t>суп гречневый с курицей</t>
  </si>
  <si>
    <t>помпушка диетическая с морской капустой</t>
  </si>
  <si>
    <t>компот из сухофруктов</t>
  </si>
  <si>
    <t>омлет натуральный</t>
  </si>
  <si>
    <t>яблоко свежее</t>
  </si>
  <si>
    <t>Каша перловая</t>
  </si>
  <si>
    <t>кофейный напиток с молоком</t>
  </si>
  <si>
    <t>хлеб пшент</t>
  </si>
  <si>
    <t>томаты свежие</t>
  </si>
  <si>
    <t>сыр</t>
  </si>
  <si>
    <t>3 день</t>
  </si>
  <si>
    <t>каша пшенная жидкая</t>
  </si>
  <si>
    <t>суп овощной с вермишелью и курицей</t>
  </si>
  <si>
    <t>огурец свежий</t>
  </si>
  <si>
    <t>компот из кураги</t>
  </si>
  <si>
    <t>запеканка картофельная с курицей</t>
  </si>
  <si>
    <t>лимонный напиток</t>
  </si>
  <si>
    <t>сыр (порциями)</t>
  </si>
  <si>
    <t>тефтели рыбные крупяные с функциональной добавкой моркови и томатным соусом</t>
  </si>
  <si>
    <t>Лимонный напиток</t>
  </si>
  <si>
    <t>4 день</t>
  </si>
  <si>
    <t>масло</t>
  </si>
  <si>
    <t>Суп Ессентуки (с горошком и яйцом)</t>
  </si>
  <si>
    <t>свекольник с говядиной</t>
  </si>
  <si>
    <t>Жаркое по домашнему</t>
  </si>
  <si>
    <t>сельдь малосоленая с луком</t>
  </si>
  <si>
    <t>сырники с морковью</t>
  </si>
  <si>
    <t>кисель из яблок на овсяном отваре</t>
  </si>
  <si>
    <t>свекольник с говядиной и сметаной</t>
  </si>
  <si>
    <t>компот из изюма</t>
  </si>
  <si>
    <t>5 день</t>
  </si>
  <si>
    <t>яблоко</t>
  </si>
  <si>
    <t>каша гречневая молочная</t>
  </si>
  <si>
    <t>рассольник на мясном бульоне</t>
  </si>
  <si>
    <t>каша рисовая рассыпчатая</t>
  </si>
  <si>
    <t>мясной гуляш</t>
  </si>
  <si>
    <t>крем-суп с зеленым горошком</t>
  </si>
  <si>
    <t>крутоны</t>
  </si>
  <si>
    <t>чай с молоком</t>
  </si>
  <si>
    <t>6 день</t>
  </si>
  <si>
    <t>каша пшеничная молочная жидкая</t>
  </si>
  <si>
    <t>пюре гороховое</t>
  </si>
  <si>
    <t>икра кабочковая</t>
  </si>
  <si>
    <t>какао с молоком</t>
  </si>
  <si>
    <t>соус молочный</t>
  </si>
  <si>
    <t>напиток из плодов шиповника</t>
  </si>
  <si>
    <t xml:space="preserve">мясо тушеное </t>
  </si>
  <si>
    <t>зразы из творога с черносливом, с курагой и изюмом</t>
  </si>
  <si>
    <t>7 день</t>
  </si>
  <si>
    <t>каша ячневая жидкая</t>
  </si>
  <si>
    <t>кофейный напиток</t>
  </si>
  <si>
    <t>суп с рыбными консервами</t>
  </si>
  <si>
    <t>пюре картофельное</t>
  </si>
  <si>
    <t>печеночные оладьи</t>
  </si>
  <si>
    <t>соус томатный с овощами</t>
  </si>
  <si>
    <t>суп овощной с вермишелью и с курицей</t>
  </si>
  <si>
    <t>помпушки с чесноком</t>
  </si>
  <si>
    <t>8 день</t>
  </si>
  <si>
    <t xml:space="preserve">макароны с сыром </t>
  </si>
  <si>
    <t>мясо тушеное с овощами в соусе</t>
  </si>
  <si>
    <t>компот из смеси сухофруктов</t>
  </si>
  <si>
    <t>макароны с сыром</t>
  </si>
  <si>
    <t>суп картофельный  с фрикадельками</t>
  </si>
  <si>
    <t>напиток  из свежих яблок</t>
  </si>
  <si>
    <t>тефтели рыбно-крупяные с функциональной добавкой моркови под томатным соусом</t>
  </si>
  <si>
    <t>9 день</t>
  </si>
  <si>
    <t>салат "Свеколка"</t>
  </si>
  <si>
    <t>плов по-узбекски</t>
  </si>
  <si>
    <t>вареники ленивые</t>
  </si>
  <si>
    <t>какао с молком</t>
  </si>
  <si>
    <t>печенье</t>
  </si>
  <si>
    <t xml:space="preserve">щи из кващенной капусты с картофелем </t>
  </si>
  <si>
    <t>10 день</t>
  </si>
  <si>
    <t>каша рисовая молочная</t>
  </si>
  <si>
    <t>суп по-дальневосточному</t>
  </si>
  <si>
    <t>каша гречневая рассыпчатая</t>
  </si>
  <si>
    <t>котлета мясная</t>
  </si>
  <si>
    <t>соус сметаный</t>
  </si>
  <si>
    <t>солянка сборная</t>
  </si>
  <si>
    <t>кофейный напиток с молком</t>
  </si>
  <si>
    <t>компот из смеси сухофоруктов</t>
  </si>
  <si>
    <t>каша перловая</t>
  </si>
  <si>
    <t>Салат из свеклы, моркови и зеленого горошка</t>
  </si>
  <si>
    <t>плов с мясом</t>
  </si>
  <si>
    <t>Булочка творожная</t>
  </si>
  <si>
    <t>кисель со смородины черной</t>
  </si>
  <si>
    <t>батон нарезной</t>
  </si>
  <si>
    <t>борщ с капустой и картофелем на м/б</t>
  </si>
  <si>
    <t>соус красный основной</t>
  </si>
  <si>
    <t>макароны отварные с маслом</t>
  </si>
  <si>
    <t>соус томатный</t>
  </si>
  <si>
    <t>салат из белокочанной капусты</t>
  </si>
  <si>
    <t>суп картофельный с гречкой и курой</t>
  </si>
  <si>
    <t>масло сливочное (порциями)</t>
  </si>
  <si>
    <t xml:space="preserve">тефтели рыбные </t>
  </si>
  <si>
    <t>Булочка с корицей</t>
  </si>
  <si>
    <t>кисель из клубники</t>
  </si>
  <si>
    <t>Гречка с свининой и овощами</t>
  </si>
  <si>
    <t>Салат из моркови со сметаной</t>
  </si>
  <si>
    <t>соус яблочный</t>
  </si>
  <si>
    <t>Компот из с/ф</t>
  </si>
  <si>
    <t>Суп вермишелевый молочный</t>
  </si>
  <si>
    <t>чай с сахаром и лимоном</t>
  </si>
  <si>
    <t>Компот из яблок с черносливом</t>
  </si>
  <si>
    <t>горох отварной</t>
  </si>
  <si>
    <t>маринованная свекла с маслом рас</t>
  </si>
  <si>
    <t>запеканка рисовая с творогом</t>
  </si>
  <si>
    <t>компот из с/ф</t>
  </si>
  <si>
    <t>суп картофельный с  гречкой и курой</t>
  </si>
  <si>
    <t>тефтели рыбно-крупяные с фукциональной добавкой моркови под томатным соусом</t>
  </si>
  <si>
    <t>Компот из смеси сухофруктов</t>
  </si>
  <si>
    <t>Ватрушка с творогом</t>
  </si>
  <si>
    <t>Рассолник Ленинградский на м/б</t>
  </si>
  <si>
    <t>апельсин</t>
  </si>
  <si>
    <t>печенье сахарное</t>
  </si>
  <si>
    <t>салат из моркови и яблок</t>
  </si>
  <si>
    <t>апельсин свежий</t>
  </si>
  <si>
    <t>голубцы ленивые с мясом и рисом</t>
  </si>
  <si>
    <t>печень говяжья по-строгановски</t>
  </si>
  <si>
    <t>Булочка ванильная</t>
  </si>
  <si>
    <t xml:space="preserve">Ватрушка с повидлом </t>
  </si>
  <si>
    <t>тефтели мясные с рисом</t>
  </si>
  <si>
    <t>Суп картофельный с вермишелью и курой</t>
  </si>
  <si>
    <t>маринованная свекла с маслом растительным</t>
  </si>
  <si>
    <t>Компот из яблок</t>
  </si>
  <si>
    <t xml:space="preserve">биточки мясные </t>
  </si>
  <si>
    <r>
      <t xml:space="preserve">меню приготовляемых блюд для питающихся от </t>
    </r>
    <r>
      <rPr>
        <b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 до </t>
    </r>
    <r>
      <rPr>
        <b/>
        <sz val="14"/>
        <color theme="1"/>
        <rFont val="Times New Roman"/>
        <family val="1"/>
        <charset val="204"/>
      </rPr>
      <t>11</t>
    </r>
    <r>
      <rPr>
        <sz val="14"/>
        <color theme="1"/>
        <rFont val="Times New Roman"/>
        <family val="1"/>
        <charset val="204"/>
      </rPr>
      <t xml:space="preserve"> лет  (летний период )</t>
    </r>
  </si>
  <si>
    <t>54-9к (3)</t>
  </si>
  <si>
    <t>13 (4)</t>
  </si>
  <si>
    <t>3 (4)</t>
  </si>
  <si>
    <t>829 (1)</t>
  </si>
  <si>
    <t>6 (4)</t>
  </si>
  <si>
    <t>206(1)</t>
  </si>
  <si>
    <t>539(1)</t>
  </si>
  <si>
    <t>148(5)</t>
  </si>
  <si>
    <t>9(4)</t>
  </si>
  <si>
    <t>3(4)</t>
  </si>
  <si>
    <t>631(2)</t>
  </si>
  <si>
    <t>786(2)</t>
  </si>
  <si>
    <t>760(1)</t>
  </si>
  <si>
    <t>54-1о(3)</t>
  </si>
  <si>
    <t>4(4)</t>
  </si>
  <si>
    <t>833(1)</t>
  </si>
  <si>
    <t>6(4)</t>
  </si>
  <si>
    <t>52(5)</t>
  </si>
  <si>
    <t>185(1)</t>
  </si>
  <si>
    <t>343(1)</t>
  </si>
  <si>
    <t>667(1)</t>
  </si>
  <si>
    <t>54-11з(3)</t>
  </si>
  <si>
    <t>555(1)</t>
  </si>
  <si>
    <t>759(1)</t>
  </si>
  <si>
    <t>212(1)</t>
  </si>
  <si>
    <t>829(1)</t>
  </si>
  <si>
    <t>54-2к(4)</t>
  </si>
  <si>
    <t>13(4)</t>
  </si>
  <si>
    <t>14(4)</t>
  </si>
  <si>
    <t>394(2)</t>
  </si>
  <si>
    <t>593(2)</t>
  </si>
  <si>
    <t>361(10</t>
  </si>
  <si>
    <t>108(1)</t>
  </si>
  <si>
    <t>754(1)</t>
  </si>
  <si>
    <t>783(2)</t>
  </si>
  <si>
    <t>848(1)</t>
  </si>
  <si>
    <t>54-18с(3)</t>
  </si>
  <si>
    <t>531(1)</t>
  </si>
  <si>
    <t>49(2)</t>
  </si>
  <si>
    <t>758(1)</t>
  </si>
  <si>
    <t>315(2)</t>
  </si>
  <si>
    <t>622(2)</t>
  </si>
  <si>
    <t>234(1)</t>
  </si>
  <si>
    <t>830(1)</t>
  </si>
  <si>
    <t>99(4)</t>
  </si>
  <si>
    <t>2(4)</t>
  </si>
  <si>
    <t>20(5)</t>
  </si>
  <si>
    <t>756(1)</t>
  </si>
  <si>
    <t>945(1)</t>
  </si>
  <si>
    <t>283(1)</t>
  </si>
  <si>
    <t>112(1)</t>
  </si>
  <si>
    <t>864(1)</t>
  </si>
  <si>
    <t>87(4)</t>
  </si>
  <si>
    <t>511(1)</t>
  </si>
  <si>
    <t>767(2)</t>
  </si>
  <si>
    <t>436(4)</t>
  </si>
  <si>
    <t>210(4)</t>
  </si>
  <si>
    <t>224(2)</t>
  </si>
  <si>
    <t>950(1)</t>
  </si>
  <si>
    <t>215(1)</t>
  </si>
  <si>
    <t>462(2)</t>
  </si>
  <si>
    <t>151(4)</t>
  </si>
  <si>
    <t>94(4)</t>
  </si>
  <si>
    <t>361(1)</t>
  </si>
  <si>
    <t>21(5)</t>
  </si>
  <si>
    <t>суп картофельный с  рисом и курой</t>
  </si>
  <si>
    <t>Каша вязкая  молочная овсянная "Геркулес"</t>
  </si>
  <si>
    <t>Пирожок с сгущеным молоком вареным</t>
  </si>
  <si>
    <t xml:space="preserve">каша пшенная молочная жидкая </t>
  </si>
  <si>
    <t>сыр порциями</t>
  </si>
  <si>
    <t xml:space="preserve">масло сливочное </t>
  </si>
  <si>
    <t>Каша пшенная рассыпчатая</t>
  </si>
  <si>
    <t>345(1)</t>
  </si>
  <si>
    <t>623(2)</t>
  </si>
  <si>
    <t>соус из экстракта ягодного</t>
  </si>
  <si>
    <t>Каша манная  молочная вязкая</t>
  </si>
  <si>
    <t>каша жидкая молочная рисовая</t>
  </si>
  <si>
    <t>350(1)</t>
  </si>
  <si>
    <t xml:space="preserve">итого </t>
  </si>
  <si>
    <t>Директор МОБУ "СОШ № 8"</t>
  </si>
  <si>
    <t>_____________ О.В. Лозовая</t>
  </si>
  <si>
    <t>"28"  июня   2024 г.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</si>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</sst>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&quot;₽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/>
    <xf numFmtId="2" fontId="1" fillId="0" borderId="1" xfId="0" applyNumberFormat="1" applyFont="1" applyBorder="1"/>
    <xf numFmtId="2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wrapText="1"/>
    </xf>
    <xf numFmtId="0" fontId="0" fillId="0" borderId="4" xfId="0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3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0" fillId="2" borderId="1" xfId="0" applyNumberFormat="1" applyFill="1" applyBorder="1"/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/>
    <xf numFmtId="0" fontId="0" fillId="0" borderId="2" xfId="0" applyBorder="1" applyAlignment="1">
      <alignment horizontal="center"/>
    </xf>
    <xf numFmtId="164" fontId="4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5" fontId="0" fillId="0" borderId="3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2" fontId="0" fillId="0" borderId="3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9" xfId="0" applyBorder="1"/>
    <xf numFmtId="0" fontId="0" fillId="0" borderId="1" xfId="0" applyBorder="1" applyAlignment="1">
      <alignment horizontal="left"/>
    </xf>
    <xf numFmtId="0" fontId="8" fillId="0" borderId="0" xfId="0" applyFont="1"/>
    <xf numFmtId="0" fontId="6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6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0"/>
  <sheetViews>
    <sheetView topLeftCell="G1" workbookViewId="0">
      <selection activeCell="H13" sqref="H13"/>
    </sheetView>
  </sheetViews>
  <sheetFormatPr defaultRowHeight="15" x14ac:dyDescent="0.25"/>
  <cols>
    <col min="2" max="2" width="9.7109375" customWidth="1"/>
    <col min="5" max="5" width="10.28515625" customWidth="1"/>
    <col min="6" max="6" width="11" customWidth="1"/>
    <col min="7" max="7" width="24.42578125" customWidth="1"/>
    <col min="8" max="8" width="19.7109375" customWidth="1"/>
    <col min="9" max="9" width="25" customWidth="1"/>
    <col min="10" max="10" width="22.85546875" customWidth="1"/>
    <col min="11" max="11" width="20" customWidth="1"/>
    <col min="12" max="12" width="14.140625" customWidth="1"/>
  </cols>
  <sheetData>
    <row r="3" spans="1:16" ht="61.5" customHeight="1" x14ac:dyDescent="0.25">
      <c r="A3" s="73" t="s">
        <v>8</v>
      </c>
      <c r="B3" s="73"/>
      <c r="C3" s="73"/>
      <c r="D3" s="73"/>
      <c r="E3" s="73"/>
      <c r="F3" s="1" t="s">
        <v>10</v>
      </c>
      <c r="G3" s="73" t="s">
        <v>9</v>
      </c>
      <c r="H3" s="73"/>
      <c r="I3" s="73"/>
      <c r="J3" s="73"/>
      <c r="K3" s="1" t="s">
        <v>11</v>
      </c>
      <c r="L3" s="4">
        <v>0.05</v>
      </c>
    </row>
    <row r="4" spans="1:16" x14ac:dyDescent="0.25">
      <c r="A4" s="1"/>
      <c r="B4" s="1" t="s">
        <v>4</v>
      </c>
      <c r="C4" s="1" t="s">
        <v>5</v>
      </c>
      <c r="D4" s="1" t="s">
        <v>6</v>
      </c>
      <c r="E4" s="1" t="s">
        <v>7</v>
      </c>
      <c r="F4" s="1"/>
      <c r="G4" s="1" t="s">
        <v>4</v>
      </c>
      <c r="H4" s="1" t="s">
        <v>5</v>
      </c>
      <c r="I4" s="1" t="s">
        <v>6</v>
      </c>
      <c r="J4" s="1" t="s">
        <v>7</v>
      </c>
      <c r="K4" s="1"/>
      <c r="L4" s="2"/>
    </row>
    <row r="5" spans="1:16" x14ac:dyDescent="0.25">
      <c r="A5" s="1" t="s">
        <v>0</v>
      </c>
      <c r="B5" s="1"/>
      <c r="C5" s="1"/>
      <c r="D5" s="1"/>
      <c r="E5" s="1"/>
      <c r="F5" s="1">
        <v>25</v>
      </c>
      <c r="G5" s="1">
        <v>21.46</v>
      </c>
      <c r="H5" s="1">
        <v>22.36</v>
      </c>
      <c r="I5" s="1">
        <v>94.8</v>
      </c>
      <c r="J5" s="1">
        <v>667.6</v>
      </c>
      <c r="K5" s="3">
        <v>28.3</v>
      </c>
      <c r="L5" s="2"/>
    </row>
    <row r="6" spans="1:16" x14ac:dyDescent="0.25">
      <c r="A6" s="1" t="s">
        <v>1</v>
      </c>
      <c r="B6" s="1"/>
      <c r="C6" s="1"/>
      <c r="D6" s="1"/>
      <c r="E6" s="1"/>
      <c r="F6" s="1">
        <v>35</v>
      </c>
      <c r="G6" s="1">
        <v>30.1</v>
      </c>
      <c r="H6" s="1">
        <v>31.36</v>
      </c>
      <c r="I6" s="1">
        <v>133</v>
      </c>
      <c r="J6" s="1">
        <v>936.5</v>
      </c>
      <c r="K6" s="3">
        <v>39.700000000000003</v>
      </c>
      <c r="L6" s="2"/>
    </row>
    <row r="7" spans="1:16" x14ac:dyDescent="0.25">
      <c r="A7" s="1" t="s">
        <v>2</v>
      </c>
      <c r="B7" s="1"/>
      <c r="C7" s="1"/>
      <c r="D7" s="1"/>
      <c r="E7" s="1"/>
      <c r="F7" s="1">
        <v>15</v>
      </c>
      <c r="G7" s="1">
        <v>12.9</v>
      </c>
      <c r="H7" s="1">
        <v>13.43</v>
      </c>
      <c r="I7" s="1">
        <v>57</v>
      </c>
      <c r="J7" s="1">
        <v>401.15</v>
      </c>
      <c r="K7" s="3">
        <v>17</v>
      </c>
      <c r="L7" s="2"/>
    </row>
    <row r="8" spans="1:16" s="7" customFormat="1" ht="78.75" customHeight="1" x14ac:dyDescent="0.25">
      <c r="A8" s="3" t="s">
        <v>3</v>
      </c>
      <c r="B8" s="5"/>
      <c r="C8" s="5"/>
      <c r="D8" s="5"/>
      <c r="E8" s="5"/>
      <c r="F8" s="3">
        <f>F5+F6+F7</f>
        <v>75</v>
      </c>
      <c r="G8" s="3">
        <v>64.45</v>
      </c>
      <c r="H8" s="3">
        <v>67.150000000000006</v>
      </c>
      <c r="I8" s="3">
        <v>284.75</v>
      </c>
      <c r="J8" s="3">
        <v>2005.15</v>
      </c>
      <c r="K8" s="3">
        <v>85</v>
      </c>
      <c r="L8" s="6"/>
      <c r="N8" s="3">
        <v>2005.15</v>
      </c>
      <c r="O8" s="1">
        <v>100.25749999999999</v>
      </c>
    </row>
    <row r="9" spans="1:16" x14ac:dyDescent="0.25">
      <c r="A9" s="2"/>
      <c r="B9" s="1">
        <v>77</v>
      </c>
      <c r="C9" s="1">
        <v>79</v>
      </c>
      <c r="D9" s="1">
        <v>335</v>
      </c>
      <c r="E9" s="1">
        <v>2350</v>
      </c>
      <c r="F9" s="1">
        <v>100</v>
      </c>
      <c r="G9" s="1">
        <v>77</v>
      </c>
      <c r="H9" s="1">
        <v>79</v>
      </c>
      <c r="I9" s="1">
        <v>335</v>
      </c>
      <c r="J9" s="1">
        <v>2359</v>
      </c>
      <c r="K9" s="3">
        <v>100</v>
      </c>
      <c r="L9" s="2"/>
      <c r="N9" s="1">
        <v>401.15</v>
      </c>
      <c r="O9">
        <f>N9*O8/N8</f>
        <v>20.057499999999997</v>
      </c>
      <c r="P9">
        <v>33.380000000000003</v>
      </c>
    </row>
    <row r="10" spans="1:16" x14ac:dyDescent="0.25">
      <c r="A10" t="s">
        <v>12</v>
      </c>
      <c r="G10" s="1">
        <v>3.2</v>
      </c>
      <c r="H10" s="1">
        <v>3.36</v>
      </c>
      <c r="I10" s="1">
        <v>14.24</v>
      </c>
      <c r="J10" s="1">
        <v>100.25749999999999</v>
      </c>
      <c r="P10">
        <v>46.825000000000003</v>
      </c>
    </row>
    <row r="11" spans="1:16" x14ac:dyDescent="0.25">
      <c r="G11" s="2"/>
      <c r="H11" s="2"/>
      <c r="I11" s="2"/>
      <c r="J11" s="2" t="s">
        <v>12</v>
      </c>
      <c r="P11">
        <v>20.057500000000001</v>
      </c>
    </row>
    <row r="13" spans="1:16" x14ac:dyDescent="0.25">
      <c r="F13" s="74" t="s">
        <v>23</v>
      </c>
      <c r="G13" s="3">
        <v>64.45</v>
      </c>
      <c r="H13" s="3">
        <v>67.150000000000006</v>
      </c>
      <c r="I13" s="3">
        <v>284.75</v>
      </c>
      <c r="J13" s="3">
        <v>2005.15</v>
      </c>
    </row>
    <row r="14" spans="1:16" x14ac:dyDescent="0.25">
      <c r="F14" s="74"/>
      <c r="G14" s="8">
        <f>G13-G10</f>
        <v>61.25</v>
      </c>
      <c r="H14" s="8">
        <f t="shared" ref="H14:J14" si="0">H13-H10</f>
        <v>63.790000000000006</v>
      </c>
      <c r="I14" s="8">
        <f t="shared" si="0"/>
        <v>270.51</v>
      </c>
      <c r="J14" s="8">
        <f t="shared" si="0"/>
        <v>1904.8925000000002</v>
      </c>
    </row>
    <row r="15" spans="1:16" x14ac:dyDescent="0.25">
      <c r="F15" s="74"/>
      <c r="G15" s="8">
        <f>G13+G10</f>
        <v>67.650000000000006</v>
      </c>
      <c r="H15" s="8">
        <f t="shared" ref="H15:J15" si="1">H13+H10</f>
        <v>70.510000000000005</v>
      </c>
      <c r="I15" s="8">
        <f t="shared" si="1"/>
        <v>298.99</v>
      </c>
      <c r="J15" s="8">
        <f t="shared" si="1"/>
        <v>2105.4075000000003</v>
      </c>
    </row>
    <row r="17" spans="8:13" x14ac:dyDescent="0.25">
      <c r="H17" s="75" t="s">
        <v>21</v>
      </c>
      <c r="I17" t="s">
        <v>24</v>
      </c>
      <c r="J17">
        <v>667.6</v>
      </c>
      <c r="K17">
        <v>100</v>
      </c>
      <c r="L17" s="7">
        <f>J17-J18</f>
        <v>634.22</v>
      </c>
    </row>
    <row r="18" spans="8:13" x14ac:dyDescent="0.25">
      <c r="H18" s="75"/>
      <c r="J18" s="7">
        <f>J17*K18/K17</f>
        <v>33.380000000000003</v>
      </c>
      <c r="K18">
        <v>5</v>
      </c>
      <c r="L18" s="7">
        <f>J17+J18</f>
        <v>700.98</v>
      </c>
    </row>
    <row r="19" spans="8:13" x14ac:dyDescent="0.25">
      <c r="H19" s="75"/>
    </row>
    <row r="20" spans="8:13" x14ac:dyDescent="0.25">
      <c r="H20" s="75"/>
      <c r="I20" t="s">
        <v>4</v>
      </c>
      <c r="J20">
        <v>667.6</v>
      </c>
      <c r="K20">
        <v>33.380000000000003</v>
      </c>
      <c r="L20" s="7">
        <f>J21-K21</f>
        <v>20.387</v>
      </c>
    </row>
    <row r="21" spans="8:13" x14ac:dyDescent="0.25">
      <c r="H21" s="75"/>
      <c r="J21">
        <v>21.46</v>
      </c>
      <c r="K21" s="7">
        <f>J21*K20/J20</f>
        <v>1.0730000000000002</v>
      </c>
      <c r="L21" s="7">
        <f>J21+K21</f>
        <v>22.533000000000001</v>
      </c>
    </row>
    <row r="22" spans="8:13" x14ac:dyDescent="0.25">
      <c r="H22" s="75"/>
    </row>
    <row r="23" spans="8:13" x14ac:dyDescent="0.25">
      <c r="H23" s="75"/>
      <c r="I23" t="s">
        <v>5</v>
      </c>
      <c r="J23">
        <v>667.6</v>
      </c>
      <c r="K23">
        <v>33.380000000000003</v>
      </c>
      <c r="L23" s="7">
        <f>J24-K24</f>
        <v>21.242000000000001</v>
      </c>
    </row>
    <row r="24" spans="8:13" x14ac:dyDescent="0.25">
      <c r="H24" s="75"/>
      <c r="J24">
        <v>22.36</v>
      </c>
      <c r="K24" s="7">
        <f>J24*K23/J23</f>
        <v>1.1179999999999999</v>
      </c>
      <c r="L24" s="7">
        <f>J24+K24</f>
        <v>23.477999999999998</v>
      </c>
    </row>
    <row r="25" spans="8:13" x14ac:dyDescent="0.25">
      <c r="H25" s="75"/>
    </row>
    <row r="26" spans="8:13" x14ac:dyDescent="0.25">
      <c r="H26" s="75"/>
      <c r="I26" t="s">
        <v>6</v>
      </c>
      <c r="J26">
        <v>667.6</v>
      </c>
      <c r="K26">
        <v>33.380000000000003</v>
      </c>
      <c r="L26" s="7">
        <f>J27-K27</f>
        <v>90.06</v>
      </c>
    </row>
    <row r="27" spans="8:13" x14ac:dyDescent="0.25">
      <c r="J27">
        <v>94.8</v>
      </c>
      <c r="K27" s="7">
        <f>J27*K26/J26</f>
        <v>4.74</v>
      </c>
      <c r="L27" s="7">
        <f>J27+K27</f>
        <v>99.539999999999992</v>
      </c>
    </row>
    <row r="28" spans="8:13" x14ac:dyDescent="0.25">
      <c r="M28" s="7">
        <f>L20*4+L23*9+L26*4</f>
        <v>632.96600000000001</v>
      </c>
    </row>
    <row r="29" spans="8:13" x14ac:dyDescent="0.25">
      <c r="M29" s="7">
        <f>L21*4+L24*9+L27*4</f>
        <v>699.59399999999994</v>
      </c>
    </row>
    <row r="30" spans="8:13" x14ac:dyDescent="0.25">
      <c r="H30" t="s">
        <v>1</v>
      </c>
    </row>
  </sheetData>
  <mergeCells count="4">
    <mergeCell ref="A3:E3"/>
    <mergeCell ref="G3:J3"/>
    <mergeCell ref="F13:F15"/>
    <mergeCell ref="H17:H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4"/>
  <sheetViews>
    <sheetView tabSelected="1" workbookViewId="0">
      <selection activeCell="L9" sqref="L9"/>
    </sheetView>
  </sheetViews>
  <sheetFormatPr defaultRowHeight="15" x14ac:dyDescent="0.25"/>
  <cols>
    <col min="2" max="2" width="32.42578125" customWidth="1"/>
    <col min="3" max="3" width="13.28515625" customWidth="1"/>
    <col min="4" max="4" width="13.85546875" customWidth="1"/>
    <col min="5" max="5" width="12.85546875" customWidth="1"/>
    <col min="6" max="6" width="14.42578125" customWidth="1"/>
    <col min="7" max="7" width="12.5703125" style="12" customWidth="1"/>
    <col min="8" max="8" width="16" customWidth="1"/>
  </cols>
  <sheetData>
    <row r="1" spans="1:10" x14ac:dyDescent="0.25">
      <c r="G1" s="76" t="s">
        <v>267</v>
      </c>
      <c r="H1" s="76"/>
    </row>
    <row r="2" spans="1:10" x14ac:dyDescent="0.25">
      <c r="G2" s="76" t="s">
        <v>264</v>
      </c>
      <c r="H2" s="76"/>
    </row>
    <row r="3" spans="1:10" x14ac:dyDescent="0.25">
      <c r="G3" s="76" t="s">
        <v>265</v>
      </c>
      <c r="H3" s="76"/>
    </row>
    <row r="4" spans="1:10" x14ac:dyDescent="0.25">
      <c r="G4" s="72"/>
      <c r="H4" s="72"/>
    </row>
    <row r="5" spans="1:10" x14ac:dyDescent="0.25">
      <c r="G5" s="77" t="s">
        <v>266</v>
      </c>
      <c r="H5" s="76"/>
    </row>
    <row r="7" spans="1:10" ht="18.75" customHeight="1" x14ac:dyDescent="0.25">
      <c r="A7" s="88" t="s">
        <v>52</v>
      </c>
      <c r="B7" s="89"/>
      <c r="C7" s="89"/>
      <c r="D7" s="89"/>
      <c r="E7" s="89"/>
      <c r="F7" s="89"/>
      <c r="G7" s="89"/>
      <c r="H7" s="71">
        <v>45474</v>
      </c>
    </row>
    <row r="8" spans="1:10" ht="17.25" customHeight="1" x14ac:dyDescent="0.25">
      <c r="A8" s="87" t="s">
        <v>184</v>
      </c>
      <c r="B8" s="87"/>
      <c r="C8" s="87"/>
      <c r="D8" s="87"/>
      <c r="E8" s="87"/>
      <c r="F8" s="87"/>
      <c r="G8" s="87"/>
      <c r="H8" s="87"/>
    </row>
    <row r="9" spans="1:10" s="9" customFormat="1" ht="63.75" customHeight="1" x14ac:dyDescent="0.25">
      <c r="A9" s="10" t="s">
        <v>13</v>
      </c>
      <c r="B9" s="10" t="s">
        <v>14</v>
      </c>
      <c r="C9" s="10" t="s">
        <v>15</v>
      </c>
      <c r="D9" s="10" t="s">
        <v>16</v>
      </c>
      <c r="E9" s="10" t="s">
        <v>17</v>
      </c>
      <c r="F9" s="10" t="s">
        <v>18</v>
      </c>
      <c r="G9" s="13" t="s">
        <v>19</v>
      </c>
      <c r="H9" s="10" t="s">
        <v>20</v>
      </c>
    </row>
    <row r="10" spans="1:10" ht="30.6" customHeight="1" x14ac:dyDescent="0.25">
      <c r="A10" s="73" t="s">
        <v>21</v>
      </c>
      <c r="B10" s="64" t="s">
        <v>251</v>
      </c>
      <c r="C10" s="2">
        <v>250</v>
      </c>
      <c r="D10" s="2">
        <v>10.75</v>
      </c>
      <c r="E10" s="2">
        <v>14.13</v>
      </c>
      <c r="F10" s="2">
        <v>42.9</v>
      </c>
      <c r="G10" s="11">
        <f>D10*4+E10*9+F10*4</f>
        <v>341.77</v>
      </c>
      <c r="H10" s="2" t="s">
        <v>185</v>
      </c>
    </row>
    <row r="11" spans="1:10" x14ac:dyDescent="0.25">
      <c r="A11" s="73"/>
      <c r="B11" s="2" t="s">
        <v>26</v>
      </c>
      <c r="C11" s="2">
        <v>15</v>
      </c>
      <c r="D11" s="2">
        <v>0.15</v>
      </c>
      <c r="E11" s="2">
        <v>12.45</v>
      </c>
      <c r="F11" s="2">
        <v>0.15</v>
      </c>
      <c r="G11" s="11">
        <f t="shared" ref="G11:G14" si="0">D11*4+E11*9+F11*4</f>
        <v>113.24999999999999</v>
      </c>
      <c r="H11" s="2" t="s">
        <v>186</v>
      </c>
    </row>
    <row r="12" spans="1:10" x14ac:dyDescent="0.25">
      <c r="A12" s="73"/>
      <c r="B12" s="2" t="s">
        <v>27</v>
      </c>
      <c r="C12" s="2">
        <v>60</v>
      </c>
      <c r="D12" s="2">
        <v>4.8</v>
      </c>
      <c r="E12" s="2">
        <v>0.8</v>
      </c>
      <c r="F12" s="2">
        <v>25.2</v>
      </c>
      <c r="G12" s="11">
        <f t="shared" si="0"/>
        <v>127.19999999999999</v>
      </c>
      <c r="H12" s="2" t="s">
        <v>187</v>
      </c>
    </row>
    <row r="13" spans="1:10" x14ac:dyDescent="0.25">
      <c r="A13" s="73"/>
      <c r="B13" s="2" t="s">
        <v>28</v>
      </c>
      <c r="C13" s="2">
        <v>200</v>
      </c>
      <c r="D13" s="2">
        <v>0.2</v>
      </c>
      <c r="E13" s="2">
        <v>0</v>
      </c>
      <c r="F13" s="2">
        <v>11.2</v>
      </c>
      <c r="G13" s="11">
        <f t="shared" si="0"/>
        <v>45.599999999999994</v>
      </c>
      <c r="H13" s="2" t="s">
        <v>188</v>
      </c>
      <c r="J13" t="s">
        <v>12</v>
      </c>
    </row>
    <row r="14" spans="1:10" x14ac:dyDescent="0.25">
      <c r="A14" s="73"/>
      <c r="B14" s="2" t="s">
        <v>62</v>
      </c>
      <c r="C14" s="2">
        <v>100</v>
      </c>
      <c r="D14" s="2">
        <v>0.4</v>
      </c>
      <c r="E14" s="2">
        <v>0</v>
      </c>
      <c r="F14" s="2">
        <v>11.3</v>
      </c>
      <c r="G14" s="11">
        <f t="shared" si="0"/>
        <v>46.800000000000004</v>
      </c>
      <c r="H14" s="2" t="s">
        <v>189</v>
      </c>
    </row>
    <row r="15" spans="1:10" s="7" customFormat="1" ht="17.25" customHeight="1" x14ac:dyDescent="0.25">
      <c r="A15" s="13" t="s">
        <v>263</v>
      </c>
      <c r="B15" s="5"/>
      <c r="C15" s="5">
        <f>SUM(C10:C14)</f>
        <v>625</v>
      </c>
      <c r="D15" s="5">
        <f>SUM(D10:D14)</f>
        <v>16.299999999999997</v>
      </c>
      <c r="E15" s="5">
        <f>SUM(E10:E14)</f>
        <v>27.38</v>
      </c>
      <c r="F15" s="5">
        <f>SUM(F10:F14)</f>
        <v>90.75</v>
      </c>
      <c r="G15" s="5">
        <f>SUM(G10:G14)</f>
        <v>674.62</v>
      </c>
      <c r="H15" s="5"/>
    </row>
    <row r="16" spans="1:10" x14ac:dyDescent="0.25">
      <c r="A16" s="78" t="s">
        <v>1</v>
      </c>
      <c r="B16" s="16" t="s">
        <v>170</v>
      </c>
      <c r="C16" s="2">
        <v>200</v>
      </c>
      <c r="D16" s="2">
        <v>4.74</v>
      </c>
      <c r="E16" s="2">
        <v>5.8</v>
      </c>
      <c r="F16" s="2">
        <v>1.62</v>
      </c>
      <c r="G16" s="11">
        <f>D16*4+E16*9+F16*4</f>
        <v>77.64</v>
      </c>
      <c r="H16" s="2" t="s">
        <v>190</v>
      </c>
    </row>
    <row r="17" spans="1:9" x14ac:dyDescent="0.25">
      <c r="A17" s="79"/>
      <c r="B17" s="16" t="s">
        <v>141</v>
      </c>
      <c r="C17" s="2">
        <v>240</v>
      </c>
      <c r="D17" s="2">
        <v>18.36</v>
      </c>
      <c r="E17" s="2">
        <v>17.64</v>
      </c>
      <c r="F17" s="2">
        <v>46.32</v>
      </c>
      <c r="G17" s="11">
        <f t="shared" ref="G17:G21" si="1">D17*4+E17*9+F17*4</f>
        <v>417.48</v>
      </c>
      <c r="H17" s="2" t="s">
        <v>191</v>
      </c>
    </row>
    <row r="18" spans="1:9" ht="30" x14ac:dyDescent="0.25">
      <c r="A18" s="79"/>
      <c r="B18" s="16" t="s">
        <v>140</v>
      </c>
      <c r="C18" s="2">
        <v>60</v>
      </c>
      <c r="D18" s="2">
        <v>0.84</v>
      </c>
      <c r="E18" s="2">
        <v>6.24</v>
      </c>
      <c r="F18" s="2">
        <v>4.2</v>
      </c>
      <c r="G18" s="11">
        <f t="shared" si="1"/>
        <v>76.320000000000007</v>
      </c>
      <c r="H18" s="2" t="s">
        <v>192</v>
      </c>
      <c r="I18" s="65"/>
    </row>
    <row r="19" spans="1:9" x14ac:dyDescent="0.25">
      <c r="A19" s="79"/>
      <c r="B19" s="16" t="s">
        <v>48</v>
      </c>
      <c r="C19" s="2">
        <v>50</v>
      </c>
      <c r="D19" s="2">
        <v>3.5</v>
      </c>
      <c r="E19" s="2">
        <v>0.55000000000000004</v>
      </c>
      <c r="F19" s="2">
        <v>20.170000000000002</v>
      </c>
      <c r="G19" s="11">
        <f t="shared" si="1"/>
        <v>99.63000000000001</v>
      </c>
      <c r="H19" s="2" t="s">
        <v>193</v>
      </c>
    </row>
    <row r="20" spans="1:9" x14ac:dyDescent="0.25">
      <c r="A20" s="79"/>
      <c r="B20" s="16" t="s">
        <v>41</v>
      </c>
      <c r="C20" s="2">
        <v>50</v>
      </c>
      <c r="D20" s="2">
        <v>4</v>
      </c>
      <c r="E20" s="2">
        <v>0.7</v>
      </c>
      <c r="F20" s="2">
        <v>21</v>
      </c>
      <c r="G20" s="11">
        <f t="shared" si="1"/>
        <v>106.3</v>
      </c>
      <c r="H20" s="2" t="s">
        <v>194</v>
      </c>
    </row>
    <row r="21" spans="1:9" x14ac:dyDescent="0.25">
      <c r="A21" s="79"/>
      <c r="B21" s="16" t="s">
        <v>182</v>
      </c>
      <c r="C21" s="2">
        <v>200</v>
      </c>
      <c r="D21" s="2">
        <v>0.2</v>
      </c>
      <c r="E21" s="2">
        <v>0</v>
      </c>
      <c r="F21" s="2">
        <v>35.799999999999997</v>
      </c>
      <c r="G21" s="11">
        <f t="shared" si="1"/>
        <v>144</v>
      </c>
      <c r="H21" s="2" t="s">
        <v>195</v>
      </c>
    </row>
    <row r="22" spans="1:9" x14ac:dyDescent="0.25">
      <c r="A22" s="13" t="s">
        <v>263</v>
      </c>
      <c r="B22" s="2"/>
      <c r="C22" s="2">
        <f>SUM(C16:C21)</f>
        <v>800</v>
      </c>
      <c r="D22" s="2">
        <f>SUM(D16:D21)</f>
        <v>31.64</v>
      </c>
      <c r="E22" s="2">
        <f>SUM(E16:E21)</f>
        <v>30.93</v>
      </c>
      <c r="F22" s="2">
        <f>SUM(F16:F21)</f>
        <v>129.11000000000001</v>
      </c>
      <c r="G22" s="2">
        <f>SUM(G16:G21)</f>
        <v>921.37</v>
      </c>
      <c r="H22" s="2"/>
    </row>
    <row r="23" spans="1:9" x14ac:dyDescent="0.25">
      <c r="A23" s="80" t="s">
        <v>2</v>
      </c>
      <c r="B23" s="16" t="s">
        <v>142</v>
      </c>
      <c r="C23" s="2">
        <v>100</v>
      </c>
      <c r="D23" s="2">
        <v>13.3</v>
      </c>
      <c r="E23" s="2">
        <v>3.6</v>
      </c>
      <c r="F23" s="2">
        <v>55.6</v>
      </c>
      <c r="G23" s="11">
        <f>D23*4+E23*9+F23*4</f>
        <v>308</v>
      </c>
      <c r="H23" s="2" t="s">
        <v>196</v>
      </c>
    </row>
    <row r="24" spans="1:9" x14ac:dyDescent="0.25">
      <c r="A24" s="81"/>
      <c r="B24" s="16" t="s">
        <v>143</v>
      </c>
      <c r="C24" s="2">
        <v>200</v>
      </c>
      <c r="D24" s="2">
        <v>0.14000000000000001</v>
      </c>
      <c r="E24" s="2">
        <v>0</v>
      </c>
      <c r="F24" s="2">
        <v>26.1</v>
      </c>
      <c r="G24" s="11">
        <f>D24*4+E24*9+F24*4</f>
        <v>104.96000000000001</v>
      </c>
      <c r="H24" s="2" t="s">
        <v>197</v>
      </c>
    </row>
    <row r="25" spans="1:9" x14ac:dyDescent="0.25">
      <c r="A25" s="13" t="s">
        <v>263</v>
      </c>
      <c r="B25" s="2"/>
      <c r="C25" s="2">
        <f>SUM(C23:C24)</f>
        <v>300</v>
      </c>
      <c r="D25" s="2">
        <f>SUM(D23:D24)</f>
        <v>13.440000000000001</v>
      </c>
      <c r="E25" s="2">
        <f>SUM(E23:E24)</f>
        <v>3.6</v>
      </c>
      <c r="F25" s="2">
        <f>SUM(F23:F24)</f>
        <v>81.7</v>
      </c>
      <c r="G25" s="2">
        <f>SUM(G23:G24)</f>
        <v>412.96000000000004</v>
      </c>
      <c r="H25" s="2"/>
    </row>
    <row r="26" spans="1:9" x14ac:dyDescent="0.25">
      <c r="A26" s="13" t="s">
        <v>3</v>
      </c>
      <c r="B26" s="2"/>
      <c r="C26" s="2"/>
      <c r="D26" s="2"/>
      <c r="E26" s="2"/>
      <c r="F26" s="2"/>
      <c r="G26" s="11">
        <f>G15+G22+G25</f>
        <v>2008.95</v>
      </c>
      <c r="H26" s="2"/>
    </row>
    <row r="29" spans="1:9" s="67" customFormat="1" x14ac:dyDescent="0.25">
      <c r="A29" s="90" t="s">
        <v>51</v>
      </c>
      <c r="B29" s="91"/>
      <c r="C29" s="91"/>
      <c r="D29" s="91"/>
      <c r="E29" s="91"/>
      <c r="F29" s="91"/>
      <c r="G29" s="91"/>
      <c r="H29" s="70">
        <v>45475</v>
      </c>
    </row>
    <row r="30" spans="1:9" ht="16.5" customHeight="1" x14ac:dyDescent="0.25">
      <c r="A30" s="82" t="s">
        <v>25</v>
      </c>
      <c r="B30" s="83"/>
      <c r="C30" s="83"/>
      <c r="D30" s="83"/>
      <c r="E30" s="83"/>
      <c r="F30" s="83"/>
      <c r="G30" s="83"/>
      <c r="H30" s="84"/>
    </row>
    <row r="31" spans="1:9" ht="30" x14ac:dyDescent="0.25">
      <c r="A31" s="10" t="s">
        <v>13</v>
      </c>
      <c r="B31" s="10" t="s">
        <v>14</v>
      </c>
      <c r="C31" s="10" t="s">
        <v>15</v>
      </c>
      <c r="D31" s="10" t="s">
        <v>16</v>
      </c>
      <c r="E31" s="10" t="s">
        <v>17</v>
      </c>
      <c r="F31" s="10" t="s">
        <v>18</v>
      </c>
      <c r="G31" s="13" t="s">
        <v>19</v>
      </c>
      <c r="H31" s="10" t="s">
        <v>20</v>
      </c>
    </row>
    <row r="32" spans="1:9" x14ac:dyDescent="0.25">
      <c r="A32" s="73" t="s">
        <v>21</v>
      </c>
      <c r="B32" s="2" t="s">
        <v>53</v>
      </c>
      <c r="C32" s="2">
        <v>150</v>
      </c>
      <c r="D32" s="2">
        <v>12.7</v>
      </c>
      <c r="E32" s="2">
        <v>18</v>
      </c>
      <c r="F32" s="2">
        <v>3.3</v>
      </c>
      <c r="G32" s="11">
        <f>D32*4+E32*9+F32*4</f>
        <v>226</v>
      </c>
      <c r="H32" s="2" t="s">
        <v>198</v>
      </c>
    </row>
    <row r="33" spans="1:8" x14ac:dyDescent="0.25">
      <c r="A33" s="73"/>
      <c r="B33" s="2" t="s">
        <v>144</v>
      </c>
      <c r="C33" s="2">
        <v>70</v>
      </c>
      <c r="D33" s="2">
        <v>5.4</v>
      </c>
      <c r="E33" s="2">
        <v>2.1</v>
      </c>
      <c r="F33" s="2">
        <v>34.799999999999997</v>
      </c>
      <c r="G33" s="11">
        <f t="shared" ref="G33:G36" si="2">D33*4+E33*9+F33*4</f>
        <v>179.7</v>
      </c>
      <c r="H33" s="2" t="s">
        <v>199</v>
      </c>
    </row>
    <row r="34" spans="1:8" x14ac:dyDescent="0.25">
      <c r="A34" s="73"/>
      <c r="B34" s="2" t="s">
        <v>26</v>
      </c>
      <c r="C34" s="2">
        <v>15</v>
      </c>
      <c r="D34" s="2">
        <v>0.15</v>
      </c>
      <c r="E34" s="2">
        <v>12.45</v>
      </c>
      <c r="F34" s="2">
        <v>0.15</v>
      </c>
      <c r="G34" s="11">
        <f t="shared" si="2"/>
        <v>113.24999999999999</v>
      </c>
      <c r="H34" s="2" t="s">
        <v>186</v>
      </c>
    </row>
    <row r="35" spans="1:8" x14ac:dyDescent="0.25">
      <c r="A35" s="73"/>
      <c r="B35" s="2" t="s">
        <v>96</v>
      </c>
      <c r="C35" s="2">
        <v>200</v>
      </c>
      <c r="D35" s="2">
        <v>1.6</v>
      </c>
      <c r="E35" s="2">
        <v>1.6</v>
      </c>
      <c r="F35" s="2">
        <v>17.3</v>
      </c>
      <c r="G35" s="11">
        <f t="shared" si="2"/>
        <v>90</v>
      </c>
      <c r="H35" s="2" t="s">
        <v>200</v>
      </c>
    </row>
    <row r="36" spans="1:8" x14ac:dyDescent="0.25">
      <c r="A36" s="73"/>
      <c r="B36" s="2" t="s">
        <v>171</v>
      </c>
      <c r="C36" s="2">
        <v>100</v>
      </c>
      <c r="D36" s="2">
        <v>0.9</v>
      </c>
      <c r="E36" s="2">
        <v>0</v>
      </c>
      <c r="F36" s="2">
        <v>8.4</v>
      </c>
      <c r="G36" s="11">
        <f t="shared" si="2"/>
        <v>37.200000000000003</v>
      </c>
      <c r="H36" s="2" t="s">
        <v>201</v>
      </c>
    </row>
    <row r="37" spans="1:8" ht="30" x14ac:dyDescent="0.25">
      <c r="A37" s="13" t="s">
        <v>22</v>
      </c>
      <c r="B37" s="5"/>
      <c r="C37" s="5">
        <f>SUM(C32:C36)</f>
        <v>535</v>
      </c>
      <c r="D37" s="5">
        <f>SUM(D32:D36)</f>
        <v>20.75</v>
      </c>
      <c r="E37" s="5">
        <f>SUM(E32:E36)</f>
        <v>34.15</v>
      </c>
      <c r="F37" s="5">
        <f>SUM(F32:F36)</f>
        <v>63.949999999999996</v>
      </c>
      <c r="G37" s="5">
        <f>SUM(G32:G36)</f>
        <v>646.15</v>
      </c>
      <c r="H37" s="5"/>
    </row>
    <row r="38" spans="1:8" ht="30" x14ac:dyDescent="0.25">
      <c r="A38" s="78" t="s">
        <v>1</v>
      </c>
      <c r="B38" s="16" t="s">
        <v>145</v>
      </c>
      <c r="C38" s="2">
        <v>200</v>
      </c>
      <c r="D38" s="2">
        <v>4.7</v>
      </c>
      <c r="E38" s="2">
        <v>4.96</v>
      </c>
      <c r="F38" s="2">
        <v>10.119999999999999</v>
      </c>
      <c r="G38" s="11">
        <f>D38*4+E38*9+F38*4</f>
        <v>103.91999999999999</v>
      </c>
      <c r="H38" s="2" t="s">
        <v>203</v>
      </c>
    </row>
    <row r="39" spans="1:8" x14ac:dyDescent="0.25">
      <c r="A39" s="79"/>
      <c r="B39" s="16" t="s">
        <v>139</v>
      </c>
      <c r="C39" s="2">
        <v>150</v>
      </c>
      <c r="D39" s="2">
        <v>4.5</v>
      </c>
      <c r="E39" s="2">
        <v>5.33</v>
      </c>
      <c r="F39" s="2">
        <v>32</v>
      </c>
      <c r="G39" s="11">
        <f t="shared" ref="G39:G45" si="3">D39*4+E39*9+F39*4</f>
        <v>193.97</v>
      </c>
      <c r="H39" s="2" t="s">
        <v>204</v>
      </c>
    </row>
    <row r="40" spans="1:8" x14ac:dyDescent="0.25">
      <c r="A40" s="79"/>
      <c r="B40" s="16" t="s">
        <v>146</v>
      </c>
      <c r="C40" s="2">
        <v>50</v>
      </c>
      <c r="D40" s="2">
        <v>4.6500000000000004</v>
      </c>
      <c r="E40" s="2">
        <v>5.55</v>
      </c>
      <c r="F40" s="2">
        <v>5.6</v>
      </c>
      <c r="G40" s="11">
        <f t="shared" si="3"/>
        <v>90.949999999999989</v>
      </c>
      <c r="H40" s="2" t="s">
        <v>205</v>
      </c>
    </row>
    <row r="41" spans="1:8" x14ac:dyDescent="0.25">
      <c r="A41" s="79"/>
      <c r="B41" s="16" t="s">
        <v>173</v>
      </c>
      <c r="C41" s="2">
        <v>60</v>
      </c>
      <c r="D41" s="2">
        <v>0.6</v>
      </c>
      <c r="E41" s="2">
        <v>6.1</v>
      </c>
      <c r="F41" s="2">
        <v>4.3</v>
      </c>
      <c r="G41" s="11">
        <f t="shared" si="3"/>
        <v>74.5</v>
      </c>
      <c r="H41" s="2" t="s">
        <v>206</v>
      </c>
    </row>
    <row r="42" spans="1:8" x14ac:dyDescent="0.25">
      <c r="A42" s="79"/>
      <c r="B42" s="16" t="s">
        <v>183</v>
      </c>
      <c r="C42" s="2">
        <v>90</v>
      </c>
      <c r="D42" s="2">
        <v>14.31</v>
      </c>
      <c r="E42" s="2">
        <v>12.96</v>
      </c>
      <c r="F42" s="2">
        <v>15</v>
      </c>
      <c r="G42" s="11">
        <f t="shared" si="3"/>
        <v>233.88000000000002</v>
      </c>
      <c r="H42" s="2" t="s">
        <v>207</v>
      </c>
    </row>
    <row r="43" spans="1:8" x14ac:dyDescent="0.25">
      <c r="A43" s="79"/>
      <c r="B43" s="16" t="s">
        <v>48</v>
      </c>
      <c r="C43" s="2">
        <v>30</v>
      </c>
      <c r="D43" s="2">
        <v>2.1</v>
      </c>
      <c r="E43" s="2">
        <v>0.3</v>
      </c>
      <c r="F43" s="2">
        <v>12.1</v>
      </c>
      <c r="G43" s="11">
        <f t="shared" si="3"/>
        <v>59.5</v>
      </c>
      <c r="H43" s="2" t="s">
        <v>193</v>
      </c>
    </row>
    <row r="44" spans="1:8" x14ac:dyDescent="0.25">
      <c r="A44" s="79"/>
      <c r="B44" s="16" t="s">
        <v>27</v>
      </c>
      <c r="C44" s="2">
        <v>30</v>
      </c>
      <c r="D44" s="2">
        <v>2.4</v>
      </c>
      <c r="E44" s="2">
        <v>0.4</v>
      </c>
      <c r="F44" s="2">
        <v>12.6</v>
      </c>
      <c r="G44" s="11">
        <f t="shared" si="3"/>
        <v>63.599999999999994</v>
      </c>
      <c r="H44" s="2" t="s">
        <v>194</v>
      </c>
    </row>
    <row r="45" spans="1:8" x14ac:dyDescent="0.25">
      <c r="A45" s="79"/>
      <c r="B45" s="16" t="s">
        <v>168</v>
      </c>
      <c r="C45" s="2">
        <v>200</v>
      </c>
      <c r="D45" s="2">
        <v>0.6</v>
      </c>
      <c r="E45" s="2">
        <v>0</v>
      </c>
      <c r="F45" s="2">
        <v>28.9</v>
      </c>
      <c r="G45" s="11">
        <f t="shared" si="3"/>
        <v>118</v>
      </c>
      <c r="H45" s="2" t="s">
        <v>208</v>
      </c>
    </row>
    <row r="46" spans="1:8" ht="30" x14ac:dyDescent="0.25">
      <c r="A46" s="13" t="s">
        <v>22</v>
      </c>
      <c r="B46" s="2"/>
      <c r="C46" s="2">
        <f>SUM(C38:C45)</f>
        <v>810</v>
      </c>
      <c r="D46" s="2">
        <f>SUM(D38:D45)</f>
        <v>33.86</v>
      </c>
      <c r="E46" s="2">
        <f>SUM(E38:E45)</f>
        <v>35.599999999999994</v>
      </c>
      <c r="F46" s="2">
        <f>SUM(F38:F45)</f>
        <v>120.61999999999998</v>
      </c>
      <c r="G46" s="2">
        <f>SUM(G38:G45)</f>
        <v>938.32</v>
      </c>
      <c r="H46" s="2"/>
    </row>
    <row r="47" spans="1:8" ht="30" x14ac:dyDescent="0.25">
      <c r="A47" s="80" t="s">
        <v>2</v>
      </c>
      <c r="B47" s="16" t="s">
        <v>250</v>
      </c>
      <c r="C47" s="2">
        <v>200</v>
      </c>
      <c r="D47" s="2">
        <v>6.8</v>
      </c>
      <c r="E47" s="2">
        <v>7.2</v>
      </c>
      <c r="F47" s="2">
        <v>17.100000000000001</v>
      </c>
      <c r="G47" s="11">
        <f>D47*4+E47*9+F47*4</f>
        <v>160.4</v>
      </c>
      <c r="H47" s="2" t="s">
        <v>209</v>
      </c>
    </row>
    <row r="48" spans="1:8" ht="30" x14ac:dyDescent="0.25">
      <c r="A48" s="81"/>
      <c r="B48" s="16" t="s">
        <v>59</v>
      </c>
      <c r="C48" s="2">
        <v>70</v>
      </c>
      <c r="D48" s="2">
        <v>4.9000000000000004</v>
      </c>
      <c r="E48" s="2">
        <v>2.63</v>
      </c>
      <c r="F48" s="2">
        <v>34.65</v>
      </c>
      <c r="G48" s="11">
        <f t="shared" ref="G48:G49" si="4">D48*4+E48*9+F48*4</f>
        <v>181.87</v>
      </c>
      <c r="H48" s="2" t="s">
        <v>199</v>
      </c>
    </row>
    <row r="49" spans="1:8" x14ac:dyDescent="0.25">
      <c r="A49" s="81"/>
      <c r="B49" s="16" t="s">
        <v>28</v>
      </c>
      <c r="C49" s="2">
        <v>200</v>
      </c>
      <c r="D49" s="2">
        <v>0.2</v>
      </c>
      <c r="E49" s="2">
        <v>0</v>
      </c>
      <c r="F49" s="2">
        <v>11.2</v>
      </c>
      <c r="G49" s="11">
        <f t="shared" si="4"/>
        <v>45.599999999999994</v>
      </c>
      <c r="H49" s="2" t="s">
        <v>210</v>
      </c>
    </row>
    <row r="50" spans="1:8" ht="30" x14ac:dyDescent="0.25">
      <c r="A50" s="13" t="s">
        <v>22</v>
      </c>
      <c r="B50" s="2"/>
      <c r="C50" s="2">
        <f>SUM(C47:C49)</f>
        <v>470</v>
      </c>
      <c r="D50" s="2">
        <f>SUM(D47:D49)</f>
        <v>11.899999999999999</v>
      </c>
      <c r="E50" s="2">
        <f>SUM(E47:E49)</f>
        <v>9.83</v>
      </c>
      <c r="F50" s="2">
        <f>SUM(F47:F49)</f>
        <v>62.95</v>
      </c>
      <c r="G50" s="2">
        <f>SUM(G47:G49)</f>
        <v>387.87</v>
      </c>
      <c r="H50" s="2"/>
    </row>
    <row r="51" spans="1:8" ht="30" x14ac:dyDescent="0.25">
      <c r="A51" s="13" t="s">
        <v>22</v>
      </c>
      <c r="B51" s="2"/>
      <c r="C51" s="2"/>
      <c r="D51" s="2"/>
      <c r="E51" s="2"/>
      <c r="F51" s="2"/>
      <c r="G51" s="11">
        <f>G37+G46+G50</f>
        <v>1972.3400000000001</v>
      </c>
      <c r="H51" s="2"/>
    </row>
    <row r="54" spans="1:8" x14ac:dyDescent="0.25">
      <c r="A54" s="85" t="s">
        <v>68</v>
      </c>
      <c r="B54" s="86"/>
      <c r="C54" s="86"/>
      <c r="D54" s="86"/>
      <c r="E54" s="86"/>
      <c r="F54" s="86"/>
      <c r="G54" s="86"/>
      <c r="H54" s="69">
        <v>45476</v>
      </c>
    </row>
    <row r="55" spans="1:8" ht="18.75" x14ac:dyDescent="0.25">
      <c r="A55" s="82" t="s">
        <v>25</v>
      </c>
      <c r="B55" s="83"/>
      <c r="C55" s="83"/>
      <c r="D55" s="83"/>
      <c r="E55" s="83"/>
      <c r="F55" s="83"/>
      <c r="G55" s="83"/>
      <c r="H55" s="84"/>
    </row>
    <row r="56" spans="1:8" ht="30" x14ac:dyDescent="0.25">
      <c r="A56" s="10" t="s">
        <v>13</v>
      </c>
      <c r="B56" s="10" t="s">
        <v>14</v>
      </c>
      <c r="C56" s="10" t="s">
        <v>15</v>
      </c>
      <c r="D56" s="10" t="s">
        <v>16</v>
      </c>
      <c r="E56" s="10" t="s">
        <v>17</v>
      </c>
      <c r="F56" s="10" t="s">
        <v>18</v>
      </c>
      <c r="G56" s="13" t="s">
        <v>19</v>
      </c>
      <c r="H56" s="10" t="s">
        <v>20</v>
      </c>
    </row>
    <row r="57" spans="1:8" x14ac:dyDescent="0.25">
      <c r="A57" s="73" t="s">
        <v>21</v>
      </c>
      <c r="B57" s="2" t="s">
        <v>253</v>
      </c>
      <c r="C57" s="2">
        <v>200</v>
      </c>
      <c r="D57" s="2">
        <v>8.3000000000000007</v>
      </c>
      <c r="E57" s="2">
        <v>10.1</v>
      </c>
      <c r="F57" s="2">
        <v>37.6</v>
      </c>
      <c r="G57" s="11">
        <f>D57*4+E57*9+F57*4</f>
        <v>274.5</v>
      </c>
      <c r="H57" s="2" t="s">
        <v>211</v>
      </c>
    </row>
    <row r="58" spans="1:8" x14ac:dyDescent="0.25">
      <c r="A58" s="73"/>
      <c r="B58" s="2" t="s">
        <v>41</v>
      </c>
      <c r="C58" s="2">
        <v>90</v>
      </c>
      <c r="D58" s="2">
        <v>7.3</v>
      </c>
      <c r="E58" s="2">
        <v>1.1000000000000001</v>
      </c>
      <c r="F58" s="2">
        <v>37.799999999999997</v>
      </c>
      <c r="G58" s="11">
        <f t="shared" ref="G58:G61" si="5">D58*4+E58*9+F58*4</f>
        <v>190.29999999999998</v>
      </c>
      <c r="H58" s="2" t="s">
        <v>194</v>
      </c>
    </row>
    <row r="59" spans="1:8" x14ac:dyDescent="0.25">
      <c r="A59" s="73"/>
      <c r="B59" s="2" t="s">
        <v>151</v>
      </c>
      <c r="C59" s="2">
        <v>10</v>
      </c>
      <c r="D59" s="2">
        <v>0.1</v>
      </c>
      <c r="E59" s="2">
        <v>7.25</v>
      </c>
      <c r="F59" s="2">
        <v>0.1</v>
      </c>
      <c r="G59" s="11">
        <f t="shared" si="5"/>
        <v>66.050000000000011</v>
      </c>
      <c r="H59" s="2" t="s">
        <v>212</v>
      </c>
    </row>
    <row r="60" spans="1:8" x14ac:dyDescent="0.25">
      <c r="A60" s="73"/>
      <c r="B60" s="2" t="s">
        <v>67</v>
      </c>
      <c r="C60" s="2">
        <v>20</v>
      </c>
      <c r="D60" s="2">
        <v>4.68</v>
      </c>
      <c r="E60" s="2">
        <v>6</v>
      </c>
      <c r="F60" s="2">
        <v>0</v>
      </c>
      <c r="G60" s="11">
        <f t="shared" si="5"/>
        <v>72.72</v>
      </c>
      <c r="H60" s="2" t="s">
        <v>213</v>
      </c>
    </row>
    <row r="61" spans="1:8" x14ac:dyDescent="0.25">
      <c r="A61" s="73"/>
      <c r="B61" s="2" t="s">
        <v>42</v>
      </c>
      <c r="C61" s="2">
        <v>200</v>
      </c>
      <c r="D61" s="2">
        <v>0.2</v>
      </c>
      <c r="E61" s="2">
        <v>0</v>
      </c>
      <c r="F61" s="2">
        <v>11.2</v>
      </c>
      <c r="G61" s="11">
        <f t="shared" si="5"/>
        <v>45.599999999999994</v>
      </c>
      <c r="H61" s="2" t="s">
        <v>210</v>
      </c>
    </row>
    <row r="62" spans="1:8" x14ac:dyDescent="0.25">
      <c r="A62" s="13" t="s">
        <v>263</v>
      </c>
      <c r="B62" s="5"/>
      <c r="C62" s="5">
        <f>SUM(C57:C61)</f>
        <v>520</v>
      </c>
      <c r="D62" s="5">
        <f>SUM(D57:D61)</f>
        <v>20.580000000000002</v>
      </c>
      <c r="E62" s="5">
        <f>SUM(E57:E61)</f>
        <v>24.45</v>
      </c>
      <c r="F62" s="5">
        <f>SUM(F57:F61)</f>
        <v>86.7</v>
      </c>
      <c r="G62" s="5">
        <f>SUM(G57:G61)</f>
        <v>649.16999999999996</v>
      </c>
      <c r="H62" s="5"/>
    </row>
    <row r="63" spans="1:8" ht="30" x14ac:dyDescent="0.25">
      <c r="A63" s="78" t="s">
        <v>1</v>
      </c>
      <c r="B63" s="16" t="s">
        <v>150</v>
      </c>
      <c r="C63" s="2">
        <v>200</v>
      </c>
      <c r="D63" s="2">
        <v>6.8</v>
      </c>
      <c r="E63" s="2">
        <v>7.2</v>
      </c>
      <c r="F63" s="2">
        <v>17.100000000000001</v>
      </c>
      <c r="G63" s="11">
        <f>D63*4+E63*9+F63*4</f>
        <v>160.4</v>
      </c>
      <c r="H63" s="2" t="s">
        <v>209</v>
      </c>
    </row>
    <row r="64" spans="1:8" x14ac:dyDescent="0.25">
      <c r="A64" s="79"/>
      <c r="B64" s="16" t="s">
        <v>152</v>
      </c>
      <c r="C64" s="2">
        <v>90</v>
      </c>
      <c r="D64" s="2">
        <v>9.36</v>
      </c>
      <c r="E64" s="2">
        <v>9.9</v>
      </c>
      <c r="F64" s="2">
        <v>10.98</v>
      </c>
      <c r="G64" s="11">
        <f t="shared" ref="G64:G71" si="6">D64*4+E64*9+F64*4</f>
        <v>170.46</v>
      </c>
      <c r="H64" s="2" t="s">
        <v>214</v>
      </c>
    </row>
    <row r="65" spans="1:8" x14ac:dyDescent="0.25">
      <c r="A65" s="79"/>
      <c r="B65" s="16" t="s">
        <v>148</v>
      </c>
      <c r="C65" s="2">
        <v>50</v>
      </c>
      <c r="D65" s="2">
        <v>1.3</v>
      </c>
      <c r="E65" s="2">
        <v>2.4</v>
      </c>
      <c r="F65" s="2">
        <v>4.2</v>
      </c>
      <c r="G65" s="11">
        <f t="shared" si="6"/>
        <v>43.599999999999994</v>
      </c>
      <c r="H65" s="2" t="s">
        <v>215</v>
      </c>
    </row>
    <row r="66" spans="1:8" x14ac:dyDescent="0.25">
      <c r="A66" s="79"/>
      <c r="B66" s="16" t="s">
        <v>147</v>
      </c>
      <c r="C66" s="2">
        <v>150</v>
      </c>
      <c r="D66" s="2">
        <v>5.25</v>
      </c>
      <c r="E66" s="2">
        <v>6.2</v>
      </c>
      <c r="F66" s="2">
        <v>22.4</v>
      </c>
      <c r="G66" s="11">
        <f t="shared" si="6"/>
        <v>166.4</v>
      </c>
      <c r="H66" s="2" t="s">
        <v>216</v>
      </c>
    </row>
    <row r="67" spans="1:8" x14ac:dyDescent="0.25">
      <c r="A67" s="79"/>
      <c r="B67" s="16" t="s">
        <v>149</v>
      </c>
      <c r="C67" s="2">
        <v>60</v>
      </c>
      <c r="D67" s="2">
        <v>1.1000000000000001</v>
      </c>
      <c r="E67" s="2">
        <v>3.1</v>
      </c>
      <c r="F67" s="2">
        <v>5.34</v>
      </c>
      <c r="G67" s="11">
        <f t="shared" si="6"/>
        <v>53.660000000000004</v>
      </c>
      <c r="H67" s="2" t="s">
        <v>217</v>
      </c>
    </row>
    <row r="68" spans="1:8" x14ac:dyDescent="0.25">
      <c r="A68" s="79"/>
      <c r="B68" s="16" t="s">
        <v>48</v>
      </c>
      <c r="C68" s="2">
        <v>50</v>
      </c>
      <c r="D68" s="2">
        <v>3.5</v>
      </c>
      <c r="E68" s="2">
        <v>0.55000000000000004</v>
      </c>
      <c r="F68" s="2">
        <v>20.170000000000002</v>
      </c>
      <c r="G68" s="11">
        <f t="shared" si="6"/>
        <v>99.63000000000001</v>
      </c>
      <c r="H68" s="2" t="s">
        <v>193</v>
      </c>
    </row>
    <row r="69" spans="1:8" x14ac:dyDescent="0.25">
      <c r="A69" s="79"/>
      <c r="B69" s="16" t="s">
        <v>41</v>
      </c>
      <c r="C69" s="2">
        <v>50</v>
      </c>
      <c r="D69" s="2">
        <v>4</v>
      </c>
      <c r="E69" s="2">
        <v>0.7</v>
      </c>
      <c r="F69" s="2">
        <v>21</v>
      </c>
      <c r="G69" s="11">
        <f t="shared" si="6"/>
        <v>106.3</v>
      </c>
      <c r="H69" s="2" t="s">
        <v>194</v>
      </c>
    </row>
    <row r="70" spans="1:8" x14ac:dyDescent="0.25">
      <c r="A70" s="79"/>
      <c r="B70" s="16" t="s">
        <v>72</v>
      </c>
      <c r="C70" s="2">
        <v>200</v>
      </c>
      <c r="D70" s="2">
        <v>0.9</v>
      </c>
      <c r="E70" s="2">
        <v>0</v>
      </c>
      <c r="F70" s="2">
        <v>23.8</v>
      </c>
      <c r="G70" s="11">
        <f t="shared" si="6"/>
        <v>98.8</v>
      </c>
      <c r="H70" s="2" t="s">
        <v>218</v>
      </c>
    </row>
    <row r="71" spans="1:8" x14ac:dyDescent="0.25">
      <c r="A71" s="79"/>
      <c r="B71" s="16" t="s">
        <v>62</v>
      </c>
      <c r="C71" s="2">
        <v>100</v>
      </c>
      <c r="D71" s="2">
        <v>0.4</v>
      </c>
      <c r="E71" s="2">
        <v>0</v>
      </c>
      <c r="F71" s="2">
        <v>11.3</v>
      </c>
      <c r="G71" s="11">
        <f t="shared" si="6"/>
        <v>46.800000000000004</v>
      </c>
      <c r="H71" s="2" t="s">
        <v>201</v>
      </c>
    </row>
    <row r="72" spans="1:8" x14ac:dyDescent="0.25">
      <c r="A72" s="13" t="s">
        <v>263</v>
      </c>
      <c r="B72" s="2"/>
      <c r="C72" s="2">
        <f>SUM(C63:C71)</f>
        <v>950</v>
      </c>
      <c r="D72" s="2">
        <f>SUM(D63:D71)</f>
        <v>32.61</v>
      </c>
      <c r="E72" s="2">
        <f>SUM(E63:E71)</f>
        <v>30.05</v>
      </c>
      <c r="F72" s="2">
        <f>SUM(F63:F71)</f>
        <v>136.29</v>
      </c>
      <c r="G72" s="2">
        <f>SUM(G63:G71)</f>
        <v>946.04999999999984</v>
      </c>
      <c r="H72" s="2"/>
    </row>
    <row r="73" spans="1:8" x14ac:dyDescent="0.25">
      <c r="A73" s="80" t="s">
        <v>2</v>
      </c>
      <c r="B73" s="16" t="s">
        <v>153</v>
      </c>
      <c r="C73" s="2">
        <v>105</v>
      </c>
      <c r="D73" s="2">
        <v>8.3000000000000007</v>
      </c>
      <c r="E73" s="2">
        <v>5.4</v>
      </c>
      <c r="F73" s="2">
        <v>59.3</v>
      </c>
      <c r="G73" s="11">
        <f>D73*4+E73*9+F73*4</f>
        <v>319</v>
      </c>
      <c r="H73" s="2" t="s">
        <v>219</v>
      </c>
    </row>
    <row r="74" spans="1:8" x14ac:dyDescent="0.25">
      <c r="A74" s="81"/>
      <c r="B74" s="16" t="s">
        <v>154</v>
      </c>
      <c r="C74" s="2">
        <v>200</v>
      </c>
      <c r="D74" s="2">
        <v>0.4</v>
      </c>
      <c r="E74" s="2">
        <v>0</v>
      </c>
      <c r="F74" s="2">
        <v>26.1</v>
      </c>
      <c r="G74" s="11">
        <f>D74*4+E74*9+F74*4</f>
        <v>106</v>
      </c>
      <c r="H74" s="2" t="s">
        <v>197</v>
      </c>
    </row>
    <row r="75" spans="1:8" x14ac:dyDescent="0.25">
      <c r="A75" s="13" t="s">
        <v>263</v>
      </c>
      <c r="B75" s="2"/>
      <c r="C75" s="2">
        <f>SUM(C73:C74)</f>
        <v>305</v>
      </c>
      <c r="D75" s="2">
        <f>SUM(D73:D74)</f>
        <v>8.7000000000000011</v>
      </c>
      <c r="E75" s="2">
        <f>SUM(E73:E74)</f>
        <v>5.4</v>
      </c>
      <c r="F75" s="2">
        <f>SUM(F73:F74)</f>
        <v>85.4</v>
      </c>
      <c r="G75" s="2">
        <f>SUM(G73:G74)</f>
        <v>425</v>
      </c>
      <c r="H75" s="2"/>
    </row>
    <row r="76" spans="1:8" x14ac:dyDescent="0.25">
      <c r="A76" s="13" t="s">
        <v>263</v>
      </c>
      <c r="B76" s="2"/>
      <c r="C76" s="2"/>
      <c r="D76" s="2"/>
      <c r="E76" s="2"/>
      <c r="F76" s="2"/>
      <c r="G76" s="11">
        <f>G62+G72+G75</f>
        <v>2020.2199999999998</v>
      </c>
      <c r="H76" s="2"/>
    </row>
    <row r="79" spans="1:8" x14ac:dyDescent="0.25">
      <c r="A79" s="85" t="s">
        <v>78</v>
      </c>
      <c r="B79" s="86"/>
      <c r="C79" s="86"/>
      <c r="D79" s="86"/>
      <c r="E79" s="86"/>
      <c r="F79" s="86"/>
      <c r="G79" s="86"/>
      <c r="H79" s="69">
        <v>45477</v>
      </c>
    </row>
    <row r="80" spans="1:8" ht="18.75" x14ac:dyDescent="0.25">
      <c r="A80" s="82" t="s">
        <v>25</v>
      </c>
      <c r="B80" s="83"/>
      <c r="C80" s="83"/>
      <c r="D80" s="83"/>
      <c r="E80" s="83"/>
      <c r="F80" s="83"/>
      <c r="G80" s="83"/>
      <c r="H80" s="84"/>
    </row>
    <row r="81" spans="1:8" ht="30" x14ac:dyDescent="0.25">
      <c r="A81" s="10" t="s">
        <v>13</v>
      </c>
      <c r="B81" s="10" t="s">
        <v>14</v>
      </c>
      <c r="C81" s="10" t="s">
        <v>15</v>
      </c>
      <c r="D81" s="10" t="s">
        <v>16</v>
      </c>
      <c r="E81" s="10" t="s">
        <v>17</v>
      </c>
      <c r="F81" s="10" t="s">
        <v>18</v>
      </c>
      <c r="G81" s="13" t="s">
        <v>19</v>
      </c>
      <c r="H81" s="10" t="s">
        <v>20</v>
      </c>
    </row>
    <row r="82" spans="1:8" x14ac:dyDescent="0.25">
      <c r="A82" s="73" t="s">
        <v>21</v>
      </c>
      <c r="B82" s="16" t="s">
        <v>155</v>
      </c>
      <c r="C82" s="2">
        <v>200</v>
      </c>
      <c r="D82" s="2">
        <v>9.68</v>
      </c>
      <c r="E82" s="2">
        <v>7.76</v>
      </c>
      <c r="F82" s="2">
        <v>34.159999999999997</v>
      </c>
      <c r="G82" s="11">
        <f>D82*4+E82*9+F82*4</f>
        <v>245.2</v>
      </c>
      <c r="H82" s="2" t="s">
        <v>191</v>
      </c>
    </row>
    <row r="83" spans="1:8" x14ac:dyDescent="0.25">
      <c r="A83" s="73"/>
      <c r="B83" s="16" t="s">
        <v>27</v>
      </c>
      <c r="C83" s="2">
        <v>60</v>
      </c>
      <c r="D83" s="2">
        <v>4.8</v>
      </c>
      <c r="E83" s="2">
        <v>0.8</v>
      </c>
      <c r="F83" s="2">
        <v>25.2</v>
      </c>
      <c r="G83" s="11">
        <f t="shared" ref="G83:G84" si="7">D83*4+E83*9+F83*4</f>
        <v>127.19999999999999</v>
      </c>
      <c r="H83" s="2" t="s">
        <v>187</v>
      </c>
    </row>
    <row r="84" spans="1:8" x14ac:dyDescent="0.25">
      <c r="A84" s="73"/>
      <c r="B84" s="16" t="s">
        <v>172</v>
      </c>
      <c r="C84" s="2">
        <v>30</v>
      </c>
      <c r="D84" s="2">
        <v>3</v>
      </c>
      <c r="E84" s="2">
        <v>4.5999999999999996</v>
      </c>
      <c r="F84" s="2">
        <v>10.4</v>
      </c>
      <c r="G84" s="11">
        <f t="shared" si="7"/>
        <v>95</v>
      </c>
      <c r="H84" s="2" t="s">
        <v>202</v>
      </c>
    </row>
    <row r="85" spans="1:8" x14ac:dyDescent="0.25">
      <c r="A85" s="73"/>
      <c r="B85" s="16" t="s">
        <v>101</v>
      </c>
      <c r="C85" s="2">
        <v>200</v>
      </c>
      <c r="D85" s="2">
        <v>3.58</v>
      </c>
      <c r="E85" s="2">
        <v>2.79</v>
      </c>
      <c r="F85" s="2">
        <v>23.07</v>
      </c>
      <c r="G85" s="11">
        <f t="shared" ref="G85:G86" si="8">D85*4+E85*9+F85*4</f>
        <v>131.71</v>
      </c>
      <c r="H85" s="2" t="s">
        <v>220</v>
      </c>
    </row>
    <row r="86" spans="1:8" x14ac:dyDescent="0.25">
      <c r="A86" s="73"/>
      <c r="B86" s="16" t="s">
        <v>174</v>
      </c>
      <c r="C86" s="2">
        <v>100</v>
      </c>
      <c r="D86" s="2">
        <v>0.9</v>
      </c>
      <c r="E86" s="2">
        <v>0</v>
      </c>
      <c r="F86" s="2">
        <v>8.4</v>
      </c>
      <c r="G86" s="11">
        <f t="shared" si="8"/>
        <v>37.200000000000003</v>
      </c>
      <c r="H86" s="2" t="s">
        <v>201</v>
      </c>
    </row>
    <row r="87" spans="1:8" x14ac:dyDescent="0.25">
      <c r="A87" s="13" t="s">
        <v>263</v>
      </c>
      <c r="B87" s="5"/>
      <c r="C87" s="5">
        <f>SUM(C82:C86)</f>
        <v>590</v>
      </c>
      <c r="D87" s="5">
        <f>SUM(D82:D86)</f>
        <v>21.96</v>
      </c>
      <c r="E87" s="5">
        <f>SUM(E82:E86)</f>
        <v>15.95</v>
      </c>
      <c r="F87" s="5">
        <f>SUM(F82:F86)</f>
        <v>101.23000000000002</v>
      </c>
      <c r="G87" s="5">
        <f>SUM(G82:G86)</f>
        <v>636.31000000000006</v>
      </c>
      <c r="H87" s="5"/>
    </row>
    <row r="88" spans="1:8" x14ac:dyDescent="0.25">
      <c r="A88" s="78" t="s">
        <v>1</v>
      </c>
      <c r="B88" s="16" t="s">
        <v>81</v>
      </c>
      <c r="C88" s="2">
        <v>200</v>
      </c>
      <c r="D88" s="2">
        <v>5.98</v>
      </c>
      <c r="E88" s="2">
        <v>7.65</v>
      </c>
      <c r="F88" s="2">
        <v>10.66</v>
      </c>
      <c r="G88" s="11">
        <f>D88*4+E88*9+F88*4</f>
        <v>135.41000000000003</v>
      </c>
      <c r="H88" s="2" t="s">
        <v>221</v>
      </c>
    </row>
    <row r="89" spans="1:8" x14ac:dyDescent="0.25">
      <c r="A89" s="79"/>
      <c r="B89" s="16" t="s">
        <v>82</v>
      </c>
      <c r="C89" s="2">
        <v>240</v>
      </c>
      <c r="D89" s="2">
        <v>22.25</v>
      </c>
      <c r="E89" s="2">
        <v>24.2</v>
      </c>
      <c r="F89" s="2">
        <v>31</v>
      </c>
      <c r="G89" s="11">
        <f t="shared" ref="G89:G93" si="9">D89*4+E89*9+F89*4</f>
        <v>430.79999999999995</v>
      </c>
      <c r="H89" s="2" t="s">
        <v>222</v>
      </c>
    </row>
    <row r="90" spans="1:8" x14ac:dyDescent="0.25">
      <c r="A90" s="79"/>
      <c r="B90" s="16" t="s">
        <v>156</v>
      </c>
      <c r="C90" s="2">
        <v>60</v>
      </c>
      <c r="D90" s="2">
        <v>0.84</v>
      </c>
      <c r="E90" s="2">
        <v>2.16</v>
      </c>
      <c r="F90" s="2">
        <v>4.32</v>
      </c>
      <c r="G90" s="11">
        <f t="shared" si="9"/>
        <v>40.08</v>
      </c>
      <c r="H90" s="2" t="s">
        <v>223</v>
      </c>
    </row>
    <row r="91" spans="1:8" x14ac:dyDescent="0.25">
      <c r="A91" s="79"/>
      <c r="B91" s="16" t="s">
        <v>48</v>
      </c>
      <c r="C91" s="2">
        <v>50</v>
      </c>
      <c r="D91" s="2">
        <v>3.5</v>
      </c>
      <c r="E91" s="2">
        <v>0.55000000000000004</v>
      </c>
      <c r="F91" s="2">
        <v>20.170000000000002</v>
      </c>
      <c r="G91" s="11">
        <f t="shared" si="9"/>
        <v>99.63000000000001</v>
      </c>
      <c r="H91" s="2" t="s">
        <v>193</v>
      </c>
    </row>
    <row r="92" spans="1:8" x14ac:dyDescent="0.25">
      <c r="A92" s="79"/>
      <c r="B92" s="16" t="s">
        <v>41</v>
      </c>
      <c r="C92" s="2">
        <v>50</v>
      </c>
      <c r="D92" s="2">
        <v>4</v>
      </c>
      <c r="E92" s="2">
        <v>0.7</v>
      </c>
      <c r="F92" s="2">
        <v>21</v>
      </c>
      <c r="G92" s="11">
        <f t="shared" si="9"/>
        <v>106.3</v>
      </c>
      <c r="H92" s="2" t="s">
        <v>194</v>
      </c>
    </row>
    <row r="93" spans="1:8" x14ac:dyDescent="0.25">
      <c r="A93" s="79"/>
      <c r="B93" s="16" t="s">
        <v>87</v>
      </c>
      <c r="C93" s="2">
        <v>200</v>
      </c>
      <c r="D93" s="2">
        <v>0.4</v>
      </c>
      <c r="E93" s="2">
        <v>0.2</v>
      </c>
      <c r="F93" s="2">
        <v>22.4</v>
      </c>
      <c r="G93" s="11">
        <f t="shared" si="9"/>
        <v>93</v>
      </c>
      <c r="H93" s="2" t="s">
        <v>224</v>
      </c>
    </row>
    <row r="94" spans="1:8" x14ac:dyDescent="0.25">
      <c r="A94" s="13" t="s">
        <v>263</v>
      </c>
      <c r="B94" s="2"/>
      <c r="C94" s="2">
        <f>SUM(C88:C93)</f>
        <v>800</v>
      </c>
      <c r="D94" s="2">
        <f>SUM(D88:D93)</f>
        <v>36.97</v>
      </c>
      <c r="E94" s="2">
        <f>SUM(E88:E93)</f>
        <v>35.460000000000008</v>
      </c>
      <c r="F94" s="2">
        <f>SUM(F88:F93)</f>
        <v>109.55000000000001</v>
      </c>
      <c r="G94" s="2">
        <f>SUM(G88:G93)</f>
        <v>905.22</v>
      </c>
      <c r="H94" s="2"/>
    </row>
    <row r="95" spans="1:8" x14ac:dyDescent="0.25">
      <c r="A95" s="80" t="s">
        <v>2</v>
      </c>
      <c r="B95" s="16" t="s">
        <v>164</v>
      </c>
      <c r="C95" s="2">
        <v>125</v>
      </c>
      <c r="D95" s="2">
        <v>7.12</v>
      </c>
      <c r="E95" s="2">
        <v>8.75</v>
      </c>
      <c r="F95" s="2">
        <v>42</v>
      </c>
      <c r="G95" s="11">
        <f>D95*4+E95*9+F95*4</f>
        <v>275.23</v>
      </c>
      <c r="H95" s="2" t="s">
        <v>225</v>
      </c>
    </row>
    <row r="96" spans="1:8" x14ac:dyDescent="0.25">
      <c r="A96" s="81"/>
      <c r="B96" s="16" t="s">
        <v>157</v>
      </c>
      <c r="C96" s="2">
        <v>30</v>
      </c>
      <c r="D96" s="2">
        <v>1.26</v>
      </c>
      <c r="E96" s="2">
        <v>1.53</v>
      </c>
      <c r="F96" s="2">
        <v>8.5500000000000007</v>
      </c>
      <c r="G96" s="11">
        <f t="shared" ref="G96:G97" si="10">D96*4+E96*9+F96*4</f>
        <v>53.010000000000005</v>
      </c>
      <c r="H96" s="2" t="s">
        <v>226</v>
      </c>
    </row>
    <row r="97" spans="1:8" x14ac:dyDescent="0.25">
      <c r="A97" s="81"/>
      <c r="B97" s="16" t="s">
        <v>158</v>
      </c>
      <c r="C97" s="2">
        <v>200</v>
      </c>
      <c r="D97" s="2">
        <v>0.6</v>
      </c>
      <c r="E97" s="2">
        <v>0</v>
      </c>
      <c r="F97" s="2">
        <v>28.9</v>
      </c>
      <c r="G97" s="11">
        <f t="shared" si="10"/>
        <v>118</v>
      </c>
      <c r="H97" s="2" t="s">
        <v>208</v>
      </c>
    </row>
    <row r="98" spans="1:8" x14ac:dyDescent="0.25">
      <c r="A98" s="13" t="s">
        <v>263</v>
      </c>
      <c r="B98" s="2"/>
      <c r="C98" s="2">
        <f>SUM(C95:C97)</f>
        <v>355</v>
      </c>
      <c r="D98" s="2">
        <f>SUM(D95:D97)</f>
        <v>8.98</v>
      </c>
      <c r="E98" s="2">
        <f>SUM(E95:E97)</f>
        <v>10.28</v>
      </c>
      <c r="F98" s="2">
        <f>SUM(F95:F97)</f>
        <v>79.449999999999989</v>
      </c>
      <c r="G98" s="2">
        <f>SUM(G95:G97)</f>
        <v>446.24</v>
      </c>
      <c r="H98" s="2"/>
    </row>
    <row r="99" spans="1:8" x14ac:dyDescent="0.25">
      <c r="A99" s="13" t="s">
        <v>263</v>
      </c>
      <c r="B99" s="2"/>
      <c r="C99" s="2"/>
      <c r="D99" s="2"/>
      <c r="E99" s="2"/>
      <c r="F99" s="2"/>
      <c r="G99" s="11">
        <f>G87+G94+G98</f>
        <v>1987.7700000000002</v>
      </c>
      <c r="H99" s="2"/>
    </row>
    <row r="102" spans="1:8" x14ac:dyDescent="0.25">
      <c r="A102" s="85" t="s">
        <v>88</v>
      </c>
      <c r="B102" s="86"/>
      <c r="C102" s="86"/>
      <c r="D102" s="86"/>
      <c r="E102" s="86"/>
      <c r="F102" s="86"/>
      <c r="G102" s="86"/>
      <c r="H102" s="69">
        <v>45478</v>
      </c>
    </row>
    <row r="103" spans="1:8" ht="18.75" x14ac:dyDescent="0.25">
      <c r="A103" s="82" t="s">
        <v>25</v>
      </c>
      <c r="B103" s="83"/>
      <c r="C103" s="83"/>
      <c r="D103" s="83"/>
      <c r="E103" s="83"/>
      <c r="F103" s="83"/>
      <c r="G103" s="83"/>
      <c r="H103" s="84"/>
    </row>
    <row r="104" spans="1:8" ht="30" x14ac:dyDescent="0.25">
      <c r="A104" s="10" t="s">
        <v>13</v>
      </c>
      <c r="B104" s="10" t="s">
        <v>14</v>
      </c>
      <c r="C104" s="10" t="s">
        <v>15</v>
      </c>
      <c r="D104" s="10" t="s">
        <v>16</v>
      </c>
      <c r="E104" s="10" t="s">
        <v>17</v>
      </c>
      <c r="F104" s="10" t="s">
        <v>18</v>
      </c>
      <c r="G104" s="13" t="s">
        <v>19</v>
      </c>
      <c r="H104" s="10" t="s">
        <v>20</v>
      </c>
    </row>
    <row r="105" spans="1:8" x14ac:dyDescent="0.25">
      <c r="A105" s="73" t="s">
        <v>21</v>
      </c>
      <c r="B105" s="16" t="s">
        <v>159</v>
      </c>
      <c r="C105" s="2">
        <v>250</v>
      </c>
      <c r="D105" s="2">
        <v>7.41</v>
      </c>
      <c r="E105" s="2">
        <v>10.5</v>
      </c>
      <c r="F105" s="2">
        <v>23.1</v>
      </c>
      <c r="G105" s="11">
        <f>D105*4+E105*9+F105*4</f>
        <v>216.54000000000002</v>
      </c>
      <c r="H105" s="2" t="s">
        <v>227</v>
      </c>
    </row>
    <row r="106" spans="1:8" x14ac:dyDescent="0.25">
      <c r="A106" s="73"/>
      <c r="B106" s="16" t="s">
        <v>26</v>
      </c>
      <c r="C106" s="2">
        <v>15</v>
      </c>
      <c r="D106" s="2">
        <v>0.15</v>
      </c>
      <c r="E106" s="2">
        <v>12.45</v>
      </c>
      <c r="F106" s="2">
        <v>0.15</v>
      </c>
      <c r="G106" s="11">
        <f t="shared" ref="G106:G110" si="11">D106*4+E106*9+F106*4</f>
        <v>113.24999999999999</v>
      </c>
      <c r="H106" s="2" t="s">
        <v>212</v>
      </c>
    </row>
    <row r="107" spans="1:8" x14ac:dyDescent="0.25">
      <c r="A107" s="73"/>
      <c r="B107" s="16" t="s">
        <v>172</v>
      </c>
      <c r="C107" s="2">
        <v>30</v>
      </c>
      <c r="D107" s="2">
        <v>3</v>
      </c>
      <c r="E107" s="2">
        <v>4.5999999999999996</v>
      </c>
      <c r="F107" s="2">
        <v>10.4</v>
      </c>
      <c r="G107" s="11">
        <f t="shared" si="11"/>
        <v>95</v>
      </c>
      <c r="H107" s="2" t="s">
        <v>202</v>
      </c>
    </row>
    <row r="108" spans="1:8" x14ac:dyDescent="0.25">
      <c r="A108" s="73"/>
      <c r="B108" s="16" t="s">
        <v>41</v>
      </c>
      <c r="C108" s="2">
        <v>50</v>
      </c>
      <c r="D108" s="2">
        <v>4</v>
      </c>
      <c r="E108" s="2">
        <v>0.7</v>
      </c>
      <c r="F108" s="2">
        <v>21</v>
      </c>
      <c r="G108" s="11">
        <f t="shared" si="11"/>
        <v>106.3</v>
      </c>
      <c r="H108" s="2" t="s">
        <v>194</v>
      </c>
    </row>
    <row r="109" spans="1:8" x14ac:dyDescent="0.25">
      <c r="A109" s="73"/>
      <c r="B109" s="16" t="s">
        <v>160</v>
      </c>
      <c r="C109" s="2">
        <v>200</v>
      </c>
      <c r="D109" s="2">
        <v>0.32</v>
      </c>
      <c r="E109" s="2">
        <v>0</v>
      </c>
      <c r="F109" s="2">
        <v>14.1</v>
      </c>
      <c r="G109" s="11">
        <f t="shared" si="11"/>
        <v>57.68</v>
      </c>
      <c r="H109" s="2" t="s">
        <v>228</v>
      </c>
    </row>
    <row r="110" spans="1:8" x14ac:dyDescent="0.25">
      <c r="A110" s="73"/>
      <c r="B110" s="16" t="s">
        <v>62</v>
      </c>
      <c r="C110" s="2">
        <v>100</v>
      </c>
      <c r="D110" s="2">
        <v>0.4</v>
      </c>
      <c r="E110" s="2">
        <v>0</v>
      </c>
      <c r="F110" s="2">
        <v>11.3</v>
      </c>
      <c r="G110" s="11">
        <f t="shared" si="11"/>
        <v>46.800000000000004</v>
      </c>
      <c r="H110" s="2" t="s">
        <v>201</v>
      </c>
    </row>
    <row r="111" spans="1:8" x14ac:dyDescent="0.25">
      <c r="A111" s="13" t="s">
        <v>263</v>
      </c>
      <c r="B111" s="5"/>
      <c r="C111" s="5">
        <f>SUM(C105:C110)</f>
        <v>645</v>
      </c>
      <c r="D111" s="5">
        <f>SUM(D105:D110)</f>
        <v>15.280000000000001</v>
      </c>
      <c r="E111" s="5">
        <f>SUM(E105:E110)</f>
        <v>28.249999999999996</v>
      </c>
      <c r="F111" s="5">
        <f>SUM(F105:F110)</f>
        <v>80.05</v>
      </c>
      <c r="G111" s="5">
        <f>SUM(G105:G110)</f>
        <v>635.56999999999994</v>
      </c>
      <c r="H111" s="5"/>
    </row>
    <row r="112" spans="1:8" ht="30" x14ac:dyDescent="0.25">
      <c r="A112" s="78" t="s">
        <v>1</v>
      </c>
      <c r="B112" s="16" t="s">
        <v>45</v>
      </c>
      <c r="C112" s="2">
        <v>200</v>
      </c>
      <c r="D112" s="2">
        <v>6.3</v>
      </c>
      <c r="E112" s="2">
        <v>3.7</v>
      </c>
      <c r="F112" s="2">
        <v>34.700000000000003</v>
      </c>
      <c r="G112" s="11">
        <f>D112*4+E112*9+F112*4</f>
        <v>197.3</v>
      </c>
      <c r="H112" s="2" t="s">
        <v>229</v>
      </c>
    </row>
    <row r="113" spans="1:8" ht="30" x14ac:dyDescent="0.25">
      <c r="A113" s="79"/>
      <c r="B113" s="16" t="s">
        <v>175</v>
      </c>
      <c r="C113" s="2">
        <v>250</v>
      </c>
      <c r="D113" s="2">
        <v>18.8</v>
      </c>
      <c r="E113" s="2">
        <v>42.5</v>
      </c>
      <c r="F113" s="2">
        <v>19.8</v>
      </c>
      <c r="G113" s="11">
        <f t="shared" ref="G113:G117" si="12">D113*4+E113*9+F113*4</f>
        <v>536.9</v>
      </c>
      <c r="H113" s="2" t="s">
        <v>230</v>
      </c>
    </row>
    <row r="114" spans="1:8" x14ac:dyDescent="0.25">
      <c r="A114" s="79"/>
      <c r="B114" s="16" t="s">
        <v>66</v>
      </c>
      <c r="C114" s="2">
        <v>60</v>
      </c>
      <c r="D114" s="2">
        <v>0.6</v>
      </c>
      <c r="E114" s="2">
        <v>0</v>
      </c>
      <c r="F114" s="2">
        <v>2.2799999999999998</v>
      </c>
      <c r="G114" s="11">
        <f t="shared" si="12"/>
        <v>11.52</v>
      </c>
      <c r="H114" s="2" t="s">
        <v>231</v>
      </c>
    </row>
    <row r="115" spans="1:8" x14ac:dyDescent="0.25">
      <c r="A115" s="79"/>
      <c r="B115" s="16" t="s">
        <v>48</v>
      </c>
      <c r="C115" s="2">
        <v>30</v>
      </c>
      <c r="D115" s="2">
        <v>2.1</v>
      </c>
      <c r="E115" s="2">
        <v>0.3</v>
      </c>
      <c r="F115" s="2">
        <v>12.1</v>
      </c>
      <c r="G115" s="11">
        <f t="shared" si="12"/>
        <v>59.5</v>
      </c>
      <c r="H115" s="2" t="s">
        <v>193</v>
      </c>
    </row>
    <row r="116" spans="1:8" x14ac:dyDescent="0.25">
      <c r="A116" s="79"/>
      <c r="B116" s="16" t="s">
        <v>27</v>
      </c>
      <c r="C116" s="2">
        <v>30</v>
      </c>
      <c r="D116" s="2">
        <v>2.4</v>
      </c>
      <c r="E116" s="2">
        <v>0.4</v>
      </c>
      <c r="F116" s="2">
        <v>12.6</v>
      </c>
      <c r="G116" s="11">
        <f t="shared" si="12"/>
        <v>63.599999999999994</v>
      </c>
      <c r="H116" s="2" t="s">
        <v>194</v>
      </c>
    </row>
    <row r="117" spans="1:8" x14ac:dyDescent="0.25">
      <c r="A117" s="79"/>
      <c r="B117" s="16" t="s">
        <v>161</v>
      </c>
      <c r="C117" s="2">
        <v>200</v>
      </c>
      <c r="D117" s="2">
        <v>0.6</v>
      </c>
      <c r="E117" s="2">
        <v>0</v>
      </c>
      <c r="F117" s="2">
        <v>28.9</v>
      </c>
      <c r="G117" s="11">
        <f t="shared" si="12"/>
        <v>118</v>
      </c>
      <c r="H117" s="2" t="s">
        <v>232</v>
      </c>
    </row>
    <row r="118" spans="1:8" x14ac:dyDescent="0.25">
      <c r="A118" s="13" t="s">
        <v>263</v>
      </c>
      <c r="B118" s="2"/>
      <c r="C118" s="2">
        <f>SUM(C112:C117)</f>
        <v>770</v>
      </c>
      <c r="D118" s="2">
        <f>SUM(D112:D117)</f>
        <v>30.800000000000004</v>
      </c>
      <c r="E118" s="2">
        <f>SUM(E112:E117)</f>
        <v>46.9</v>
      </c>
      <c r="F118" s="2">
        <f>SUM(F112:F117)</f>
        <v>110.38</v>
      </c>
      <c r="G118" s="2">
        <f>SUM(G112:G117)</f>
        <v>986.82</v>
      </c>
      <c r="H118" s="2"/>
    </row>
    <row r="119" spans="1:8" ht="30" x14ac:dyDescent="0.25">
      <c r="A119" s="80" t="s">
        <v>2</v>
      </c>
      <c r="B119" s="68" t="s">
        <v>252</v>
      </c>
      <c r="C119" s="2">
        <v>120</v>
      </c>
      <c r="D119" s="2">
        <v>8</v>
      </c>
      <c r="E119" s="2">
        <v>4</v>
      </c>
      <c r="F119" s="2">
        <v>61.1</v>
      </c>
      <c r="G119" s="11">
        <f>D119*4+E119*9+F119*4</f>
        <v>312.39999999999998</v>
      </c>
      <c r="H119" s="2" t="s">
        <v>233</v>
      </c>
    </row>
    <row r="120" spans="1:8" x14ac:dyDescent="0.25">
      <c r="A120" s="81"/>
      <c r="B120" s="16" t="s">
        <v>96</v>
      </c>
      <c r="C120" s="2">
        <v>200</v>
      </c>
      <c r="D120" s="2">
        <v>1.6</v>
      </c>
      <c r="E120" s="2">
        <v>1.6</v>
      </c>
      <c r="F120" s="2">
        <v>17.3</v>
      </c>
      <c r="G120" s="11">
        <f>D120*4+E120*9+F120*4</f>
        <v>90</v>
      </c>
      <c r="H120" s="2" t="s">
        <v>200</v>
      </c>
    </row>
    <row r="121" spans="1:8" x14ac:dyDescent="0.25">
      <c r="A121" s="13" t="s">
        <v>263</v>
      </c>
      <c r="B121" s="2"/>
      <c r="C121" s="2">
        <f>SUM(C119:C120)</f>
        <v>320</v>
      </c>
      <c r="D121" s="2">
        <f>SUM(D119:D120)</f>
        <v>9.6</v>
      </c>
      <c r="E121" s="2">
        <f>SUM(E119:E120)</f>
        <v>5.6</v>
      </c>
      <c r="F121" s="2">
        <f>SUM(F119:F120)</f>
        <v>78.400000000000006</v>
      </c>
      <c r="G121" s="2">
        <f>SUM(G119:G120)</f>
        <v>402.4</v>
      </c>
      <c r="H121" s="2"/>
    </row>
    <row r="122" spans="1:8" x14ac:dyDescent="0.25">
      <c r="A122" s="13" t="s">
        <v>263</v>
      </c>
      <c r="B122" s="2"/>
      <c r="C122" s="2"/>
      <c r="D122" s="2"/>
      <c r="E122" s="2"/>
      <c r="F122" s="2"/>
      <c r="G122" s="11">
        <f>G111+G118+G121</f>
        <v>2024.79</v>
      </c>
      <c r="H122" s="2"/>
    </row>
    <row r="123" spans="1:8" ht="18" customHeight="1" x14ac:dyDescent="0.25">
      <c r="A123" s="63"/>
    </row>
    <row r="125" spans="1:8" x14ac:dyDescent="0.25">
      <c r="A125" s="85" t="s">
        <v>97</v>
      </c>
      <c r="B125" s="86"/>
      <c r="C125" s="86"/>
      <c r="D125" s="86"/>
      <c r="E125" s="86"/>
      <c r="F125" s="86"/>
      <c r="G125" s="86"/>
      <c r="H125" s="69">
        <v>45481</v>
      </c>
    </row>
    <row r="126" spans="1:8" ht="18.75" x14ac:dyDescent="0.25">
      <c r="A126" s="82" t="s">
        <v>25</v>
      </c>
      <c r="B126" s="83"/>
      <c r="C126" s="83"/>
      <c r="D126" s="83"/>
      <c r="E126" s="83"/>
      <c r="F126" s="83"/>
      <c r="G126" s="83"/>
      <c r="H126" s="84"/>
    </row>
    <row r="127" spans="1:8" ht="30" x14ac:dyDescent="0.25">
      <c r="A127" s="10" t="s">
        <v>13</v>
      </c>
      <c r="B127" s="10" t="s">
        <v>14</v>
      </c>
      <c r="C127" s="10" t="s">
        <v>15</v>
      </c>
      <c r="D127" s="10" t="s">
        <v>16</v>
      </c>
      <c r="E127" s="10" t="s">
        <v>17</v>
      </c>
      <c r="F127" s="10" t="s">
        <v>18</v>
      </c>
      <c r="G127" s="13" t="s">
        <v>19</v>
      </c>
      <c r="H127" s="10" t="s">
        <v>20</v>
      </c>
    </row>
    <row r="128" spans="1:8" x14ac:dyDescent="0.25">
      <c r="A128" s="73" t="s">
        <v>21</v>
      </c>
      <c r="B128" s="16" t="s">
        <v>164</v>
      </c>
      <c r="C128" s="2">
        <v>110</v>
      </c>
      <c r="D128" s="2">
        <v>6.3</v>
      </c>
      <c r="E128" s="2">
        <v>7.7</v>
      </c>
      <c r="F128" s="2">
        <v>37</v>
      </c>
      <c r="G128" s="11">
        <f>D128*4+E128*9+F128*4</f>
        <v>242.5</v>
      </c>
      <c r="H128" s="2" t="s">
        <v>225</v>
      </c>
    </row>
    <row r="129" spans="1:17" x14ac:dyDescent="0.25">
      <c r="A129" s="73"/>
      <c r="B129" s="16" t="s">
        <v>259</v>
      </c>
      <c r="C129" s="2">
        <v>40</v>
      </c>
      <c r="D129" s="2">
        <v>0</v>
      </c>
      <c r="E129" s="2">
        <v>0</v>
      </c>
      <c r="F129" s="2">
        <v>8.75</v>
      </c>
      <c r="G129" s="11">
        <f t="shared" ref="G129:G131" si="13">D129*4+E129*9+F129*4</f>
        <v>35</v>
      </c>
      <c r="H129" s="2" t="s">
        <v>258</v>
      </c>
    </row>
    <row r="130" spans="1:17" x14ac:dyDescent="0.25">
      <c r="A130" s="73"/>
      <c r="B130" s="16" t="s">
        <v>254</v>
      </c>
      <c r="C130" s="2">
        <v>15</v>
      </c>
      <c r="D130" s="2">
        <v>3.51</v>
      </c>
      <c r="E130" s="2">
        <v>4.5</v>
      </c>
      <c r="F130" s="2">
        <v>0</v>
      </c>
      <c r="G130" s="11">
        <v>54.54</v>
      </c>
      <c r="H130" s="2" t="s">
        <v>213</v>
      </c>
    </row>
    <row r="131" spans="1:17" x14ac:dyDescent="0.25">
      <c r="A131" s="73"/>
      <c r="B131" s="16" t="s">
        <v>41</v>
      </c>
      <c r="C131" s="2">
        <v>90</v>
      </c>
      <c r="D131" s="2">
        <v>7.47</v>
      </c>
      <c r="E131" s="2">
        <v>1.4</v>
      </c>
      <c r="F131" s="2">
        <v>44</v>
      </c>
      <c r="G131" s="11">
        <f t="shared" si="13"/>
        <v>218.48</v>
      </c>
      <c r="H131" s="2" t="s">
        <v>199</v>
      </c>
      <c r="Q131" s="49"/>
    </row>
    <row r="132" spans="1:17" x14ac:dyDescent="0.25">
      <c r="A132" s="73"/>
      <c r="B132" s="16" t="s">
        <v>42</v>
      </c>
      <c r="C132" s="2">
        <v>200</v>
      </c>
      <c r="D132" s="2">
        <v>0.2</v>
      </c>
      <c r="E132" s="2">
        <v>0</v>
      </c>
      <c r="F132" s="2">
        <v>11.2</v>
      </c>
      <c r="G132" s="11">
        <f t="shared" ref="G132:G133" si="14">D132*4+E132*9+F132*4</f>
        <v>45.599999999999994</v>
      </c>
      <c r="H132" s="2" t="s">
        <v>210</v>
      </c>
    </row>
    <row r="133" spans="1:17" x14ac:dyDescent="0.25">
      <c r="A133" s="73"/>
      <c r="B133" s="16" t="s">
        <v>89</v>
      </c>
      <c r="C133" s="2">
        <v>100</v>
      </c>
      <c r="D133" s="2">
        <v>0.2</v>
      </c>
      <c r="E133" s="2">
        <v>0.17</v>
      </c>
      <c r="F133" s="2">
        <v>11.4</v>
      </c>
      <c r="G133" s="11">
        <f t="shared" si="14"/>
        <v>47.93</v>
      </c>
      <c r="H133" s="2" t="s">
        <v>201</v>
      </c>
    </row>
    <row r="134" spans="1:17" x14ac:dyDescent="0.25">
      <c r="A134" s="13" t="s">
        <v>263</v>
      </c>
      <c r="B134" s="5"/>
      <c r="C134" s="5">
        <f>SUM(C128:C133)</f>
        <v>555</v>
      </c>
      <c r="D134" s="5">
        <f>SUM(D128:D133)</f>
        <v>17.679999999999996</v>
      </c>
      <c r="E134" s="5">
        <f>SUM(E128:E133)</f>
        <v>13.77</v>
      </c>
      <c r="F134" s="5">
        <f>SUM(F128:F133)</f>
        <v>112.35000000000001</v>
      </c>
      <c r="G134" s="5">
        <f>SUM(G128:G133)</f>
        <v>644.04999999999995</v>
      </c>
      <c r="H134" s="5"/>
    </row>
    <row r="135" spans="1:17" x14ac:dyDescent="0.25">
      <c r="A135" s="78" t="s">
        <v>1</v>
      </c>
      <c r="B135" s="16" t="s">
        <v>54</v>
      </c>
      <c r="C135" s="2">
        <v>200</v>
      </c>
      <c r="D135" s="2">
        <v>1.7</v>
      </c>
      <c r="E135" s="2">
        <v>4.26</v>
      </c>
      <c r="F135" s="2">
        <v>9.68</v>
      </c>
      <c r="G135" s="11">
        <f>D135*4+E135*9+F135*4</f>
        <v>83.859999999999985</v>
      </c>
      <c r="H135" s="2" t="s">
        <v>203</v>
      </c>
    </row>
    <row r="136" spans="1:17" x14ac:dyDescent="0.25">
      <c r="A136" s="79"/>
      <c r="B136" s="16" t="s">
        <v>162</v>
      </c>
      <c r="C136" s="2">
        <v>150</v>
      </c>
      <c r="D136" s="2">
        <v>13.8</v>
      </c>
      <c r="E136" s="2">
        <v>9.3000000000000007</v>
      </c>
      <c r="F136" s="2">
        <v>31.8</v>
      </c>
      <c r="G136" s="11">
        <f t="shared" ref="G136:G141" si="15">D136*4+E136*9+F136*4</f>
        <v>266.10000000000002</v>
      </c>
      <c r="H136" s="2" t="s">
        <v>234</v>
      </c>
    </row>
    <row r="137" spans="1:17" x14ac:dyDescent="0.25">
      <c r="A137" s="79"/>
      <c r="B137" s="16" t="s">
        <v>134</v>
      </c>
      <c r="C137" s="2">
        <v>90</v>
      </c>
      <c r="D137" s="2">
        <v>14.31</v>
      </c>
      <c r="E137" s="2">
        <v>12.96</v>
      </c>
      <c r="F137" s="2">
        <v>14.4</v>
      </c>
      <c r="G137" s="11">
        <f t="shared" si="15"/>
        <v>231.48000000000002</v>
      </c>
      <c r="H137" s="2" t="s">
        <v>207</v>
      </c>
    </row>
    <row r="138" spans="1:17" ht="30" x14ac:dyDescent="0.25">
      <c r="A138" s="79"/>
      <c r="B138" s="16" t="s">
        <v>163</v>
      </c>
      <c r="C138" s="2">
        <v>60</v>
      </c>
      <c r="D138" s="2">
        <v>1.5</v>
      </c>
      <c r="E138" s="2">
        <v>1.9</v>
      </c>
      <c r="F138" s="2">
        <v>6.2</v>
      </c>
      <c r="G138" s="11">
        <f t="shared" si="15"/>
        <v>47.9</v>
      </c>
      <c r="H138" s="2" t="s">
        <v>235</v>
      </c>
    </row>
    <row r="139" spans="1:17" x14ac:dyDescent="0.25">
      <c r="A139" s="79"/>
      <c r="B139" s="16" t="s">
        <v>48</v>
      </c>
      <c r="C139" s="2">
        <v>50</v>
      </c>
      <c r="D139" s="2">
        <v>3.5</v>
      </c>
      <c r="E139" s="2">
        <v>0.55000000000000004</v>
      </c>
      <c r="F139" s="2">
        <v>20.170000000000002</v>
      </c>
      <c r="G139" s="11">
        <f t="shared" si="15"/>
        <v>99.63000000000001</v>
      </c>
      <c r="H139" s="2" t="s">
        <v>193</v>
      </c>
    </row>
    <row r="140" spans="1:17" x14ac:dyDescent="0.25">
      <c r="A140" s="79"/>
      <c r="B140" s="16" t="s">
        <v>41</v>
      </c>
      <c r="C140" s="2">
        <v>50</v>
      </c>
      <c r="D140" s="2">
        <v>4</v>
      </c>
      <c r="E140" s="2">
        <v>0.7</v>
      </c>
      <c r="F140" s="2">
        <v>21</v>
      </c>
      <c r="G140" s="11">
        <f t="shared" si="15"/>
        <v>106.3</v>
      </c>
      <c r="H140" s="2" t="s">
        <v>194</v>
      </c>
    </row>
    <row r="141" spans="1:17" x14ac:dyDescent="0.25">
      <c r="A141" s="79"/>
      <c r="B141" s="16" t="s">
        <v>165</v>
      </c>
      <c r="C141" s="2">
        <v>200</v>
      </c>
      <c r="D141" s="2">
        <v>0.6</v>
      </c>
      <c r="E141" s="2">
        <v>0</v>
      </c>
      <c r="F141" s="2">
        <v>28.9</v>
      </c>
      <c r="G141" s="11">
        <f t="shared" si="15"/>
        <v>118</v>
      </c>
      <c r="H141" s="2" t="s">
        <v>208</v>
      </c>
    </row>
    <row r="142" spans="1:17" x14ac:dyDescent="0.25">
      <c r="A142" s="13" t="s">
        <v>263</v>
      </c>
      <c r="B142" s="2"/>
      <c r="C142" s="2">
        <f>SUM(C135:C141)</f>
        <v>800</v>
      </c>
      <c r="D142" s="2">
        <f>SUM(D135:D141)</f>
        <v>39.410000000000004</v>
      </c>
      <c r="E142" s="2">
        <f>SUM(E135:E141)</f>
        <v>29.67</v>
      </c>
      <c r="F142" s="2">
        <f>SUM(F135:F141)</f>
        <v>132.15</v>
      </c>
      <c r="G142" s="2">
        <f>SUM(G135:G141)</f>
        <v>953.27</v>
      </c>
      <c r="H142" s="2"/>
    </row>
    <row r="143" spans="1:17" x14ac:dyDescent="0.25">
      <c r="A143" s="80" t="s">
        <v>2</v>
      </c>
      <c r="B143" s="16" t="s">
        <v>178</v>
      </c>
      <c r="C143" s="2">
        <v>100</v>
      </c>
      <c r="D143" s="2">
        <v>7.5</v>
      </c>
      <c r="E143" s="2">
        <v>3.7</v>
      </c>
      <c r="F143" s="2">
        <v>74</v>
      </c>
      <c r="G143" s="11">
        <f>D143*4+E143*9+F143*4</f>
        <v>359.3</v>
      </c>
      <c r="H143" s="2" t="s">
        <v>243</v>
      </c>
    </row>
    <row r="144" spans="1:17" x14ac:dyDescent="0.25">
      <c r="A144" s="81"/>
      <c r="B144" s="16" t="s">
        <v>103</v>
      </c>
      <c r="C144" s="2">
        <v>200</v>
      </c>
      <c r="D144" s="2">
        <v>0.6</v>
      </c>
      <c r="E144" s="2">
        <v>0</v>
      </c>
      <c r="F144" s="2">
        <v>28.9</v>
      </c>
      <c r="G144" s="11">
        <f t="shared" ref="G144" si="16">D144*4+E144*9+F144*4</f>
        <v>118</v>
      </c>
      <c r="H144" s="2" t="s">
        <v>236</v>
      </c>
    </row>
    <row r="145" spans="1:8" x14ac:dyDescent="0.25">
      <c r="A145" s="13" t="s">
        <v>263</v>
      </c>
      <c r="B145" s="2"/>
      <c r="C145" s="2">
        <f>SUM(C143:C144)</f>
        <v>300</v>
      </c>
      <c r="D145" s="2">
        <f>SUM(D143:D144)</f>
        <v>8.1</v>
      </c>
      <c r="E145" s="2">
        <f>SUM(E143:E144)</f>
        <v>3.7</v>
      </c>
      <c r="F145" s="2">
        <f>SUM(F143:F144)</f>
        <v>102.9</v>
      </c>
      <c r="G145" s="2">
        <f>SUM(G143:G144)</f>
        <v>477.3</v>
      </c>
      <c r="H145" s="2"/>
    </row>
    <row r="146" spans="1:8" x14ac:dyDescent="0.25">
      <c r="A146" s="13" t="s">
        <v>263</v>
      </c>
      <c r="B146" s="2"/>
      <c r="C146" s="2"/>
      <c r="D146" s="2"/>
      <c r="E146" s="2"/>
      <c r="F146" s="2"/>
      <c r="G146" s="11">
        <f>G134+G142+G145</f>
        <v>2074.62</v>
      </c>
      <c r="H146" s="2"/>
    </row>
    <row r="149" spans="1:8" x14ac:dyDescent="0.25">
      <c r="A149" s="85" t="s">
        <v>106</v>
      </c>
      <c r="B149" s="86"/>
      <c r="C149" s="86"/>
      <c r="D149" s="86"/>
      <c r="E149" s="86"/>
      <c r="F149" s="86"/>
      <c r="G149" s="86"/>
      <c r="H149" s="69">
        <v>45482</v>
      </c>
    </row>
    <row r="150" spans="1:8" ht="18.75" x14ac:dyDescent="0.25">
      <c r="A150" s="82" t="s">
        <v>25</v>
      </c>
      <c r="B150" s="83"/>
      <c r="C150" s="83"/>
      <c r="D150" s="83"/>
      <c r="E150" s="83"/>
      <c r="F150" s="83"/>
      <c r="G150" s="83"/>
      <c r="H150" s="84"/>
    </row>
    <row r="151" spans="1:8" ht="30" x14ac:dyDescent="0.25">
      <c r="A151" s="10" t="s">
        <v>13</v>
      </c>
      <c r="B151" s="10" t="s">
        <v>14</v>
      </c>
      <c r="C151" s="10" t="s">
        <v>15</v>
      </c>
      <c r="D151" s="10" t="s">
        <v>16</v>
      </c>
      <c r="E151" s="10" t="s">
        <v>17</v>
      </c>
      <c r="F151" s="10" t="s">
        <v>18</v>
      </c>
      <c r="G151" s="13" t="s">
        <v>19</v>
      </c>
      <c r="H151" s="10" t="s">
        <v>20</v>
      </c>
    </row>
    <row r="152" spans="1:8" x14ac:dyDescent="0.25">
      <c r="A152" s="73" t="s">
        <v>21</v>
      </c>
      <c r="B152" s="16" t="s">
        <v>256</v>
      </c>
      <c r="C152" s="2">
        <v>150</v>
      </c>
      <c r="D152" s="2">
        <v>4.8</v>
      </c>
      <c r="E152" s="2">
        <v>6.15</v>
      </c>
      <c r="F152" s="2">
        <v>31.93</v>
      </c>
      <c r="G152" s="11">
        <f>D152*4+E152*9+F152*4</f>
        <v>202.26999999999998</v>
      </c>
      <c r="H152" s="2" t="s">
        <v>204</v>
      </c>
    </row>
    <row r="153" spans="1:8" x14ac:dyDescent="0.25">
      <c r="A153" s="73"/>
      <c r="B153" s="16" t="s">
        <v>183</v>
      </c>
      <c r="C153" s="2">
        <v>50</v>
      </c>
      <c r="D153" s="2">
        <v>7.95</v>
      </c>
      <c r="E153" s="2">
        <v>7.2</v>
      </c>
      <c r="F153" s="2">
        <v>8.3000000000000007</v>
      </c>
      <c r="G153" s="11">
        <f t="shared" ref="G153:G154" si="17">D153*4+E153*9+F153*4</f>
        <v>129.80000000000001</v>
      </c>
      <c r="H153" s="2" t="s">
        <v>207</v>
      </c>
    </row>
    <row r="154" spans="1:8" x14ac:dyDescent="0.25">
      <c r="A154" s="73"/>
      <c r="B154" s="16" t="s">
        <v>146</v>
      </c>
      <c r="C154" s="2">
        <v>50</v>
      </c>
      <c r="D154" s="2">
        <v>4.6500000000000004</v>
      </c>
      <c r="E154" s="2">
        <v>5.55</v>
      </c>
      <c r="F154" s="2">
        <v>5.6</v>
      </c>
      <c r="G154" s="11">
        <f t="shared" si="17"/>
        <v>90.949999999999989</v>
      </c>
      <c r="H154" s="2" t="s">
        <v>205</v>
      </c>
    </row>
    <row r="155" spans="1:8" x14ac:dyDescent="0.25">
      <c r="A155" s="73"/>
      <c r="B155" s="16" t="s">
        <v>101</v>
      </c>
      <c r="C155" s="2">
        <v>200</v>
      </c>
      <c r="D155" s="2">
        <v>3.58</v>
      </c>
      <c r="E155" s="2">
        <v>2.79</v>
      </c>
      <c r="F155" s="2">
        <v>23.07</v>
      </c>
      <c r="G155" s="11">
        <f t="shared" ref="G155:G157" si="18">D155*4+E155*9+F155*4</f>
        <v>131.71</v>
      </c>
      <c r="H155" s="2" t="s">
        <v>220</v>
      </c>
    </row>
    <row r="156" spans="1:8" x14ac:dyDescent="0.25">
      <c r="A156" s="73"/>
      <c r="B156" s="16" t="s">
        <v>27</v>
      </c>
      <c r="C156" s="2">
        <v>30</v>
      </c>
      <c r="D156" s="2">
        <v>2.4</v>
      </c>
      <c r="E156" s="2">
        <v>0.4</v>
      </c>
      <c r="F156" s="2">
        <v>12.6</v>
      </c>
      <c r="G156" s="11">
        <f t="shared" si="18"/>
        <v>63.599999999999994</v>
      </c>
      <c r="H156" s="2" t="s">
        <v>187</v>
      </c>
    </row>
    <row r="157" spans="1:8" x14ac:dyDescent="0.25">
      <c r="A157" s="73"/>
      <c r="B157" s="16" t="s">
        <v>89</v>
      </c>
      <c r="C157" s="2">
        <v>100</v>
      </c>
      <c r="D157" s="2">
        <v>0.2</v>
      </c>
      <c r="E157" s="2">
        <v>0.17</v>
      </c>
      <c r="F157" s="2">
        <v>11.4</v>
      </c>
      <c r="G157" s="11">
        <f t="shared" si="18"/>
        <v>47.93</v>
      </c>
      <c r="H157" s="2" t="s">
        <v>201</v>
      </c>
    </row>
    <row r="158" spans="1:8" x14ac:dyDescent="0.25">
      <c r="A158" s="13" t="s">
        <v>263</v>
      </c>
      <c r="B158" s="5"/>
      <c r="C158" s="5">
        <f>SUM(C152:C157)</f>
        <v>580</v>
      </c>
      <c r="D158" s="5">
        <f>SUM(D152:D157)</f>
        <v>23.579999999999995</v>
      </c>
      <c r="E158" s="5">
        <f>SUM(E152:E157)</f>
        <v>22.26</v>
      </c>
      <c r="F158" s="5">
        <f>SUM(F152:F157)</f>
        <v>92.9</v>
      </c>
      <c r="G158" s="5">
        <f>SUM(G152:G157)</f>
        <v>666.26</v>
      </c>
      <c r="H158" s="5"/>
    </row>
    <row r="159" spans="1:8" x14ac:dyDescent="0.25">
      <c r="A159" s="78" t="s">
        <v>1</v>
      </c>
      <c r="B159" s="16" t="s">
        <v>109</v>
      </c>
      <c r="C159" s="2">
        <v>200</v>
      </c>
      <c r="D159" s="2">
        <v>7.2</v>
      </c>
      <c r="E159" s="2">
        <v>2.7</v>
      </c>
      <c r="F159" s="2">
        <v>13.2</v>
      </c>
      <c r="G159" s="11">
        <f>D159*4+E159*9+F159*4</f>
        <v>105.9</v>
      </c>
      <c r="H159" s="2" t="s">
        <v>237</v>
      </c>
    </row>
    <row r="160" spans="1:8" x14ac:dyDescent="0.25">
      <c r="A160" s="79"/>
      <c r="B160" s="16" t="s">
        <v>133</v>
      </c>
      <c r="C160" s="2">
        <v>150</v>
      </c>
      <c r="D160" s="2">
        <v>8.4</v>
      </c>
      <c r="E160" s="2">
        <v>10.8</v>
      </c>
      <c r="F160" s="2">
        <v>41.25</v>
      </c>
      <c r="G160" s="11">
        <f t="shared" ref="G160:G165" si="19">D160*4+E160*9+F160*4</f>
        <v>295.8</v>
      </c>
      <c r="H160" s="2" t="s">
        <v>204</v>
      </c>
    </row>
    <row r="161" spans="1:8" x14ac:dyDescent="0.25">
      <c r="A161" s="79"/>
      <c r="B161" s="16" t="s">
        <v>176</v>
      </c>
      <c r="C161" s="2">
        <v>140</v>
      </c>
      <c r="D161" s="2">
        <v>15.07</v>
      </c>
      <c r="E161" s="2">
        <v>14.18</v>
      </c>
      <c r="F161" s="2">
        <v>6</v>
      </c>
      <c r="G161" s="11">
        <f t="shared" si="19"/>
        <v>211.9</v>
      </c>
      <c r="H161" s="2" t="s">
        <v>238</v>
      </c>
    </row>
    <row r="162" spans="1:8" x14ac:dyDescent="0.25">
      <c r="A162" s="79"/>
      <c r="B162" s="16" t="s">
        <v>149</v>
      </c>
      <c r="C162" s="2">
        <v>60</v>
      </c>
      <c r="D162" s="2">
        <v>1.1000000000000001</v>
      </c>
      <c r="E162" s="2">
        <v>3.1</v>
      </c>
      <c r="F162" s="2">
        <v>5.34</v>
      </c>
      <c r="G162" s="11">
        <f t="shared" si="19"/>
        <v>53.660000000000004</v>
      </c>
      <c r="H162" s="2" t="s">
        <v>217</v>
      </c>
    </row>
    <row r="163" spans="1:8" x14ac:dyDescent="0.25">
      <c r="A163" s="79"/>
      <c r="B163" s="16" t="s">
        <v>48</v>
      </c>
      <c r="C163" s="2">
        <v>50</v>
      </c>
      <c r="D163" s="2">
        <v>3.5</v>
      </c>
      <c r="E163" s="2">
        <v>0.55000000000000004</v>
      </c>
      <c r="F163" s="2">
        <v>20.170000000000002</v>
      </c>
      <c r="G163" s="11">
        <f t="shared" si="19"/>
        <v>99.63000000000001</v>
      </c>
      <c r="H163" s="2" t="s">
        <v>193</v>
      </c>
    </row>
    <row r="164" spans="1:8" x14ac:dyDescent="0.25">
      <c r="A164" s="79"/>
      <c r="B164" s="16" t="s">
        <v>41</v>
      </c>
      <c r="C164" s="2">
        <v>50</v>
      </c>
      <c r="D164" s="2">
        <v>4</v>
      </c>
      <c r="E164" s="2">
        <v>0.7</v>
      </c>
      <c r="F164" s="2">
        <v>21</v>
      </c>
      <c r="G164" s="11">
        <f t="shared" si="19"/>
        <v>106.3</v>
      </c>
      <c r="H164" s="2" t="s">
        <v>194</v>
      </c>
    </row>
    <row r="165" spans="1:8" x14ac:dyDescent="0.25">
      <c r="A165" s="79"/>
      <c r="B165" s="16" t="s">
        <v>72</v>
      </c>
      <c r="C165" s="2">
        <v>200</v>
      </c>
      <c r="D165" s="2">
        <v>0.9</v>
      </c>
      <c r="E165" s="2">
        <v>0</v>
      </c>
      <c r="F165" s="2">
        <v>23.8</v>
      </c>
      <c r="G165" s="11">
        <f t="shared" si="19"/>
        <v>98.8</v>
      </c>
      <c r="H165" s="2" t="s">
        <v>218</v>
      </c>
    </row>
    <row r="166" spans="1:8" x14ac:dyDescent="0.25">
      <c r="A166" s="13" t="s">
        <v>263</v>
      </c>
      <c r="B166" s="2"/>
      <c r="C166" s="2">
        <f>SUM(C159:C165)</f>
        <v>850</v>
      </c>
      <c r="D166" s="2">
        <f>SUM(D159:D165)</f>
        <v>40.17</v>
      </c>
      <c r="E166" s="2">
        <f>SUM(E159:E165)</f>
        <v>32.03</v>
      </c>
      <c r="F166" s="2">
        <f>SUM(F159:F165)</f>
        <v>130.76000000000002</v>
      </c>
      <c r="G166" s="2">
        <f>SUM(G159:G165)</f>
        <v>971.9899999999999</v>
      </c>
      <c r="H166" s="2"/>
    </row>
    <row r="167" spans="1:8" x14ac:dyDescent="0.25">
      <c r="A167" s="80" t="s">
        <v>2</v>
      </c>
      <c r="B167" s="16" t="s">
        <v>177</v>
      </c>
      <c r="C167" s="2">
        <v>100</v>
      </c>
      <c r="D167" s="2">
        <v>7.9</v>
      </c>
      <c r="E167" s="2">
        <v>8.5</v>
      </c>
      <c r="F167" s="2">
        <v>58.1</v>
      </c>
      <c r="G167" s="11">
        <f>D167*4+E167*9+F167*4</f>
        <v>340.5</v>
      </c>
      <c r="H167" s="2" t="s">
        <v>239</v>
      </c>
    </row>
    <row r="168" spans="1:8" x14ac:dyDescent="0.25">
      <c r="A168" s="81"/>
      <c r="B168" s="16" t="s">
        <v>74</v>
      </c>
      <c r="C168" s="2">
        <v>200</v>
      </c>
      <c r="D168" s="2">
        <v>0.1</v>
      </c>
      <c r="E168" s="2">
        <v>0</v>
      </c>
      <c r="F168" s="2">
        <v>13.2</v>
      </c>
      <c r="G168" s="11">
        <f>D168*4+E168*9+F168*4</f>
        <v>53.199999999999996</v>
      </c>
      <c r="H168" s="2" t="s">
        <v>240</v>
      </c>
    </row>
    <row r="169" spans="1:8" x14ac:dyDescent="0.25">
      <c r="A169" s="13" t="s">
        <v>263</v>
      </c>
      <c r="B169" s="2"/>
      <c r="C169" s="2">
        <f>SUM(C167:C168)</f>
        <v>300</v>
      </c>
      <c r="D169" s="2">
        <f>SUM(D167:D168)</f>
        <v>8</v>
      </c>
      <c r="E169" s="2">
        <f>SUM(E167:E168)</f>
        <v>8.5</v>
      </c>
      <c r="F169" s="2">
        <f>SUM(F167:F168)</f>
        <v>71.3</v>
      </c>
      <c r="G169" s="2">
        <f>SUM(G167:G168)</f>
        <v>393.7</v>
      </c>
      <c r="H169" s="2"/>
    </row>
    <row r="170" spans="1:8" x14ac:dyDescent="0.25">
      <c r="A170" s="13" t="s">
        <v>263</v>
      </c>
      <c r="B170" s="2"/>
      <c r="C170" s="2"/>
      <c r="D170" s="2"/>
      <c r="E170" s="2"/>
      <c r="F170" s="2"/>
      <c r="G170" s="11">
        <f>G158+G166+G169</f>
        <v>2031.95</v>
      </c>
      <c r="H170" s="2"/>
    </row>
    <row r="171" spans="1:8" x14ac:dyDescent="0.25">
      <c r="G171"/>
    </row>
    <row r="172" spans="1:8" x14ac:dyDescent="0.25">
      <c r="G172"/>
    </row>
    <row r="173" spans="1:8" x14ac:dyDescent="0.25">
      <c r="A173" s="85" t="s">
        <v>115</v>
      </c>
      <c r="B173" s="86"/>
      <c r="C173" s="86"/>
      <c r="D173" s="86"/>
      <c r="E173" s="86"/>
      <c r="F173" s="86"/>
      <c r="G173" s="86"/>
      <c r="H173" s="69">
        <v>45483</v>
      </c>
    </row>
    <row r="174" spans="1:8" ht="18.75" customHeight="1" x14ac:dyDescent="0.25">
      <c r="A174" s="82" t="s">
        <v>25</v>
      </c>
      <c r="B174" s="83"/>
      <c r="C174" s="83"/>
      <c r="D174" s="83"/>
      <c r="E174" s="83"/>
      <c r="F174" s="83"/>
      <c r="G174" s="83"/>
      <c r="H174" s="84"/>
    </row>
    <row r="175" spans="1:8" ht="30" x14ac:dyDescent="0.25">
      <c r="A175" s="10" t="s">
        <v>13</v>
      </c>
      <c r="B175" s="10" t="s">
        <v>14</v>
      </c>
      <c r="C175" s="10" t="s">
        <v>15</v>
      </c>
      <c r="D175" s="10" t="s">
        <v>16</v>
      </c>
      <c r="E175" s="10" t="s">
        <v>17</v>
      </c>
      <c r="F175" s="10" t="s">
        <v>18</v>
      </c>
      <c r="G175" s="13" t="s">
        <v>19</v>
      </c>
      <c r="H175" s="10" t="s">
        <v>20</v>
      </c>
    </row>
    <row r="176" spans="1:8" x14ac:dyDescent="0.25">
      <c r="A176" s="50" t="s">
        <v>21</v>
      </c>
      <c r="B176" s="16" t="s">
        <v>116</v>
      </c>
      <c r="C176" s="2">
        <v>220</v>
      </c>
      <c r="D176" s="2">
        <v>11.8</v>
      </c>
      <c r="E176" s="2">
        <v>12.2</v>
      </c>
      <c r="F176" s="2">
        <v>47</v>
      </c>
      <c r="G176" s="11">
        <f>D176*4+E176*9+F176*4</f>
        <v>345</v>
      </c>
      <c r="H176" s="2" t="s">
        <v>241</v>
      </c>
    </row>
    <row r="177" spans="1:8" x14ac:dyDescent="0.25">
      <c r="A177" s="51"/>
      <c r="B177" s="16" t="s">
        <v>41</v>
      </c>
      <c r="C177" s="2">
        <v>60</v>
      </c>
      <c r="D177" s="2">
        <v>4.8</v>
      </c>
      <c r="E177" s="2">
        <v>0.8</v>
      </c>
      <c r="F177" s="2">
        <v>25.2</v>
      </c>
      <c r="G177" s="11">
        <f t="shared" ref="G177:G179" si="20">D177*4+E177*9+F177*4</f>
        <v>127.19999999999999</v>
      </c>
      <c r="H177" s="2" t="s">
        <v>194</v>
      </c>
    </row>
    <row r="178" spans="1:8" x14ac:dyDescent="0.25">
      <c r="A178" s="51"/>
      <c r="B178" s="16" t="s">
        <v>28</v>
      </c>
      <c r="C178" s="2">
        <v>200</v>
      </c>
      <c r="D178" s="2">
        <v>0.2</v>
      </c>
      <c r="E178" s="2">
        <v>0</v>
      </c>
      <c r="F178" s="2">
        <v>11.2</v>
      </c>
      <c r="G178" s="11">
        <f t="shared" si="20"/>
        <v>45.599999999999994</v>
      </c>
      <c r="H178" s="2" t="s">
        <v>210</v>
      </c>
    </row>
    <row r="179" spans="1:8" x14ac:dyDescent="0.25">
      <c r="A179" s="51"/>
      <c r="B179" s="16" t="s">
        <v>151</v>
      </c>
      <c r="C179" s="2">
        <v>20</v>
      </c>
      <c r="D179" s="2">
        <v>0.2</v>
      </c>
      <c r="E179" s="2">
        <v>14.5</v>
      </c>
      <c r="F179" s="2">
        <v>0.2</v>
      </c>
      <c r="G179" s="11">
        <f t="shared" si="20"/>
        <v>132.10000000000002</v>
      </c>
      <c r="H179" s="2" t="s">
        <v>212</v>
      </c>
    </row>
    <row r="180" spans="1:8" x14ac:dyDescent="0.25">
      <c r="A180" s="13" t="s">
        <v>263</v>
      </c>
      <c r="B180" s="5"/>
      <c r="C180" s="5">
        <f>SUM(C176:C179)</f>
        <v>500</v>
      </c>
      <c r="D180" s="5">
        <f>SUM(D176:D179)</f>
        <v>17</v>
      </c>
      <c r="E180" s="5">
        <f>SUM(E176:E179)</f>
        <v>27.5</v>
      </c>
      <c r="F180" s="5">
        <f>SUM(F176:F179)</f>
        <v>83.600000000000009</v>
      </c>
      <c r="G180" s="5">
        <f>SUM(G176:G179)</f>
        <v>649.9</v>
      </c>
      <c r="H180" s="5"/>
    </row>
    <row r="181" spans="1:8" ht="30" x14ac:dyDescent="0.25">
      <c r="A181" s="52" t="s">
        <v>1</v>
      </c>
      <c r="B181" s="16" t="s">
        <v>166</v>
      </c>
      <c r="C181" s="2">
        <v>200</v>
      </c>
      <c r="D181" s="2">
        <v>6.8</v>
      </c>
      <c r="E181" s="2">
        <v>7.2</v>
      </c>
      <c r="F181" s="2">
        <v>17.100000000000001</v>
      </c>
      <c r="G181" s="11">
        <f>D181*4+E181*9+F181*4</f>
        <v>160.4</v>
      </c>
      <c r="H181" s="2" t="s">
        <v>209</v>
      </c>
    </row>
    <row r="182" spans="1:8" x14ac:dyDescent="0.25">
      <c r="A182" s="53"/>
      <c r="B182" s="16" t="s">
        <v>46</v>
      </c>
      <c r="C182" s="2">
        <v>250</v>
      </c>
      <c r="D182" s="2">
        <v>15.75</v>
      </c>
      <c r="E182" s="2">
        <v>12.75</v>
      </c>
      <c r="F182" s="2">
        <v>34.200000000000003</v>
      </c>
      <c r="G182" s="11">
        <f t="shared" ref="G182:G187" si="21">D182*4+E182*9+F182*4</f>
        <v>314.55</v>
      </c>
      <c r="H182" s="2" t="s">
        <v>242</v>
      </c>
    </row>
    <row r="183" spans="1:8" ht="30" x14ac:dyDescent="0.25">
      <c r="A183" s="53"/>
      <c r="B183" s="16" t="s">
        <v>140</v>
      </c>
      <c r="C183" s="2">
        <v>60</v>
      </c>
      <c r="D183" s="2">
        <v>0.84</v>
      </c>
      <c r="E183" s="2">
        <v>6.24</v>
      </c>
      <c r="F183" s="2">
        <v>4.2</v>
      </c>
      <c r="G183" s="11">
        <f t="shared" si="21"/>
        <v>76.320000000000007</v>
      </c>
      <c r="H183" s="2" t="s">
        <v>192</v>
      </c>
    </row>
    <row r="184" spans="1:8" x14ac:dyDescent="0.25">
      <c r="A184" s="53"/>
      <c r="B184" s="16" t="s">
        <v>48</v>
      </c>
      <c r="C184" s="2">
        <v>50</v>
      </c>
      <c r="D184" s="2">
        <v>3.5</v>
      </c>
      <c r="E184" s="2">
        <v>0.55000000000000004</v>
      </c>
      <c r="F184" s="2">
        <v>20.170000000000002</v>
      </c>
      <c r="G184" s="11">
        <f t="shared" si="21"/>
        <v>99.63000000000001</v>
      </c>
      <c r="H184" s="2" t="s">
        <v>193</v>
      </c>
    </row>
    <row r="185" spans="1:8" x14ac:dyDescent="0.25">
      <c r="A185" s="53"/>
      <c r="B185" s="16" t="s">
        <v>41</v>
      </c>
      <c r="C185" s="2">
        <v>50</v>
      </c>
      <c r="D185" s="2">
        <v>3.8</v>
      </c>
      <c r="E185" s="2">
        <v>0.5</v>
      </c>
      <c r="F185" s="2">
        <v>24.9</v>
      </c>
      <c r="G185" s="11">
        <f t="shared" si="21"/>
        <v>119.3</v>
      </c>
      <c r="H185" s="2" t="s">
        <v>194</v>
      </c>
    </row>
    <row r="186" spans="1:8" x14ac:dyDescent="0.25">
      <c r="A186" s="53"/>
      <c r="B186" s="16" t="s">
        <v>182</v>
      </c>
      <c r="C186" s="2">
        <v>200</v>
      </c>
      <c r="D186" s="2">
        <v>0.2</v>
      </c>
      <c r="E186" s="2">
        <v>0</v>
      </c>
      <c r="F186" s="2">
        <v>35.799999999999997</v>
      </c>
      <c r="G186" s="11">
        <f t="shared" si="21"/>
        <v>144</v>
      </c>
      <c r="H186" s="2" t="s">
        <v>195</v>
      </c>
    </row>
    <row r="187" spans="1:8" x14ac:dyDescent="0.25">
      <c r="A187" s="53"/>
      <c r="B187" s="16" t="s">
        <v>89</v>
      </c>
      <c r="C187" s="2">
        <v>100</v>
      </c>
      <c r="D187" s="2">
        <v>0.2</v>
      </c>
      <c r="E187" s="2">
        <v>0.17</v>
      </c>
      <c r="F187" s="2">
        <v>11.4</v>
      </c>
      <c r="G187" s="11">
        <f t="shared" si="21"/>
        <v>47.93</v>
      </c>
      <c r="H187" s="2" t="s">
        <v>201</v>
      </c>
    </row>
    <row r="188" spans="1:8" x14ac:dyDescent="0.25">
      <c r="A188" s="13" t="s">
        <v>263</v>
      </c>
      <c r="B188" s="2"/>
      <c r="C188" s="2">
        <f>SUM(C181:C187)</f>
        <v>910</v>
      </c>
      <c r="D188" s="2">
        <f>SUM(D181:D187)</f>
        <v>31.09</v>
      </c>
      <c r="E188" s="2">
        <f>SUM(E181:E187)</f>
        <v>27.41</v>
      </c>
      <c r="F188" s="2">
        <f>SUM(F181:F187)</f>
        <v>147.77000000000001</v>
      </c>
      <c r="G188" s="2">
        <f>SUM(G181:G187)</f>
        <v>962.13</v>
      </c>
      <c r="H188" s="2"/>
    </row>
    <row r="189" spans="1:8" x14ac:dyDescent="0.25">
      <c r="A189" s="14" t="s">
        <v>2</v>
      </c>
      <c r="B189" s="16" t="s">
        <v>178</v>
      </c>
      <c r="C189" s="2">
        <v>120</v>
      </c>
      <c r="D189" s="2">
        <v>4.9000000000000004</v>
      </c>
      <c r="E189" s="2">
        <v>1.7</v>
      </c>
      <c r="F189" s="2">
        <v>69.599999999999994</v>
      </c>
      <c r="G189" s="11">
        <f>D189*4+E189*9+F189*4</f>
        <v>313.29999999999995</v>
      </c>
      <c r="H189" s="2" t="s">
        <v>243</v>
      </c>
    </row>
    <row r="190" spans="1:8" x14ac:dyDescent="0.25">
      <c r="A190" s="15"/>
      <c r="B190" s="16" t="s">
        <v>168</v>
      </c>
      <c r="C190" s="2">
        <v>200</v>
      </c>
      <c r="D190" s="2">
        <v>0.6</v>
      </c>
      <c r="E190" s="2">
        <v>0</v>
      </c>
      <c r="F190" s="2">
        <v>28.9</v>
      </c>
      <c r="G190" s="11">
        <f>D190*4+E190*9+F190*4</f>
        <v>118</v>
      </c>
      <c r="H190" s="2" t="s">
        <v>208</v>
      </c>
    </row>
    <row r="191" spans="1:8" x14ac:dyDescent="0.25">
      <c r="A191" s="13" t="s">
        <v>263</v>
      </c>
      <c r="B191" s="2"/>
      <c r="C191" s="2">
        <f>SUM(C189:C190)</f>
        <v>320</v>
      </c>
      <c r="D191" s="2">
        <f>SUM(D189:D190)</f>
        <v>5.5</v>
      </c>
      <c r="E191" s="2">
        <f>SUM(E189:E190)</f>
        <v>1.7</v>
      </c>
      <c r="F191" s="2">
        <f>SUM(F189:F190)</f>
        <v>98.5</v>
      </c>
      <c r="G191" s="2">
        <f>SUM(G189:G190)</f>
        <v>431.29999999999995</v>
      </c>
      <c r="H191" s="2"/>
    </row>
    <row r="192" spans="1:8" x14ac:dyDescent="0.25">
      <c r="A192" s="13" t="s">
        <v>263</v>
      </c>
      <c r="B192" s="2"/>
      <c r="C192" s="2"/>
      <c r="D192" s="2"/>
      <c r="E192" s="2"/>
      <c r="F192" s="2"/>
      <c r="G192" s="11">
        <f>G180+G188+G191</f>
        <v>2043.33</v>
      </c>
      <c r="H192" s="2"/>
    </row>
    <row r="194" spans="1:8" x14ac:dyDescent="0.25">
      <c r="G194"/>
    </row>
    <row r="195" spans="1:8" x14ac:dyDescent="0.25">
      <c r="A195" s="85" t="s">
        <v>123</v>
      </c>
      <c r="B195" s="86"/>
      <c r="C195" s="86"/>
      <c r="D195" s="86"/>
      <c r="E195" s="86"/>
      <c r="F195" s="86"/>
      <c r="G195" s="86"/>
      <c r="H195" s="69">
        <v>45484</v>
      </c>
    </row>
    <row r="196" spans="1:8" ht="18.75" x14ac:dyDescent="0.25">
      <c r="A196" s="82" t="s">
        <v>25</v>
      </c>
      <c r="B196" s="83"/>
      <c r="C196" s="83"/>
      <c r="D196" s="83"/>
      <c r="E196" s="83"/>
      <c r="F196" s="83"/>
      <c r="G196" s="83"/>
      <c r="H196" s="84"/>
    </row>
    <row r="197" spans="1:8" ht="30" x14ac:dyDescent="0.25">
      <c r="A197" s="10" t="s">
        <v>13</v>
      </c>
      <c r="B197" s="10" t="s">
        <v>14</v>
      </c>
      <c r="C197" s="10" t="s">
        <v>15</v>
      </c>
      <c r="D197" s="10" t="s">
        <v>16</v>
      </c>
      <c r="E197" s="10" t="s">
        <v>17</v>
      </c>
      <c r="F197" s="10" t="s">
        <v>18</v>
      </c>
      <c r="G197" s="13" t="s">
        <v>19</v>
      </c>
      <c r="H197" s="10" t="s">
        <v>20</v>
      </c>
    </row>
    <row r="198" spans="1:8" x14ac:dyDescent="0.25">
      <c r="A198" s="73" t="s">
        <v>21</v>
      </c>
      <c r="B198" s="16" t="s">
        <v>260</v>
      </c>
      <c r="C198" s="2">
        <v>250</v>
      </c>
      <c r="D198" s="2">
        <v>6</v>
      </c>
      <c r="E198" s="2">
        <v>10.25</v>
      </c>
      <c r="F198" s="2">
        <v>38</v>
      </c>
      <c r="G198" s="11">
        <f>D198*4+E198*9+F198*4</f>
        <v>268.25</v>
      </c>
      <c r="H198" s="2" t="s">
        <v>257</v>
      </c>
    </row>
    <row r="199" spans="1:8" x14ac:dyDescent="0.25">
      <c r="A199" s="73"/>
      <c r="B199" s="16" t="s">
        <v>67</v>
      </c>
      <c r="C199" s="2">
        <v>15</v>
      </c>
      <c r="D199" s="2">
        <v>3.51</v>
      </c>
      <c r="E199" s="2">
        <v>4.5</v>
      </c>
      <c r="F199" s="2">
        <v>0</v>
      </c>
      <c r="G199" s="11">
        <f t="shared" ref="G199:G202" si="22">D199*4+E199*9+F199*4</f>
        <v>54.54</v>
      </c>
      <c r="H199" s="2" t="s">
        <v>213</v>
      </c>
    </row>
    <row r="200" spans="1:8" x14ac:dyDescent="0.25">
      <c r="A200" s="73"/>
      <c r="B200" s="16" t="s">
        <v>144</v>
      </c>
      <c r="C200" s="2">
        <v>70</v>
      </c>
      <c r="D200" s="2">
        <v>5.4</v>
      </c>
      <c r="E200" s="2">
        <v>2.1</v>
      </c>
      <c r="F200" s="2">
        <v>34.799999999999997</v>
      </c>
      <c r="G200" s="11">
        <f t="shared" si="22"/>
        <v>179.7</v>
      </c>
      <c r="H200" s="2" t="s">
        <v>199</v>
      </c>
    </row>
    <row r="201" spans="1:8" x14ac:dyDescent="0.25">
      <c r="A201" s="73"/>
      <c r="B201" s="16" t="s">
        <v>96</v>
      </c>
      <c r="C201" s="2">
        <v>200</v>
      </c>
      <c r="D201" s="2">
        <v>1.6</v>
      </c>
      <c r="E201" s="2">
        <v>1.6</v>
      </c>
      <c r="F201" s="2">
        <v>17.3</v>
      </c>
      <c r="G201" s="11">
        <f t="shared" si="22"/>
        <v>90</v>
      </c>
      <c r="H201" s="66" t="s">
        <v>200</v>
      </c>
    </row>
    <row r="202" spans="1:8" x14ac:dyDescent="0.25">
      <c r="A202" s="73"/>
      <c r="B202" s="16" t="s">
        <v>89</v>
      </c>
      <c r="C202" s="2">
        <v>100</v>
      </c>
      <c r="D202" s="2">
        <v>0.2</v>
      </c>
      <c r="E202" s="2">
        <v>0.17</v>
      </c>
      <c r="F202" s="2">
        <v>11.4</v>
      </c>
      <c r="G202" s="11">
        <f t="shared" si="22"/>
        <v>47.93</v>
      </c>
      <c r="H202" s="2" t="s">
        <v>201</v>
      </c>
    </row>
    <row r="203" spans="1:8" x14ac:dyDescent="0.25">
      <c r="A203" s="13" t="s">
        <v>263</v>
      </c>
      <c r="B203" s="5"/>
      <c r="C203" s="5">
        <f>SUM(C198:C202)</f>
        <v>635</v>
      </c>
      <c r="D203" s="5">
        <f>SUM(D198:D202)</f>
        <v>16.71</v>
      </c>
      <c r="E203" s="5">
        <f>SUM(E198:E202)</f>
        <v>18.620000000000005</v>
      </c>
      <c r="F203" s="5">
        <f>SUM(F198:F202)</f>
        <v>101.5</v>
      </c>
      <c r="G203" s="5">
        <f>SUM(G198:G202)</f>
        <v>640.41999999999996</v>
      </c>
      <c r="H203" s="5"/>
    </row>
    <row r="204" spans="1:8" ht="30" x14ac:dyDescent="0.25">
      <c r="A204" s="78" t="s">
        <v>1</v>
      </c>
      <c r="B204" s="16" t="s">
        <v>180</v>
      </c>
      <c r="C204" s="2">
        <v>200</v>
      </c>
      <c r="D204" s="2">
        <v>5.16</v>
      </c>
      <c r="E204" s="2">
        <v>2.78</v>
      </c>
      <c r="F204" s="2">
        <v>18.5</v>
      </c>
      <c r="G204" s="11">
        <f>D204*4+E204*9+F204*4</f>
        <v>119.66</v>
      </c>
      <c r="H204" s="2" t="s">
        <v>244</v>
      </c>
    </row>
    <row r="205" spans="1:8" x14ac:dyDescent="0.25">
      <c r="A205" s="79"/>
      <c r="B205" s="16" t="s">
        <v>139</v>
      </c>
      <c r="C205" s="2">
        <v>150</v>
      </c>
      <c r="D205" s="2">
        <v>4.5</v>
      </c>
      <c r="E205" s="2">
        <v>5.33</v>
      </c>
      <c r="F205" s="2">
        <v>32</v>
      </c>
      <c r="G205" s="11">
        <f t="shared" ref="G205:G211" si="23">D205*4+E205*9+F205*4</f>
        <v>193.97</v>
      </c>
      <c r="H205" s="2" t="s">
        <v>204</v>
      </c>
    </row>
    <row r="206" spans="1:8" x14ac:dyDescent="0.25">
      <c r="A206" s="79"/>
      <c r="B206" s="16" t="s">
        <v>146</v>
      </c>
      <c r="C206" s="2">
        <v>50</v>
      </c>
      <c r="D206" s="2">
        <v>4.6500000000000004</v>
      </c>
      <c r="E206" s="2">
        <v>5.55</v>
      </c>
      <c r="F206" s="2">
        <v>5.6</v>
      </c>
      <c r="G206" s="11">
        <f t="shared" si="23"/>
        <v>90.949999999999989</v>
      </c>
      <c r="H206" s="2" t="s">
        <v>205</v>
      </c>
    </row>
    <row r="207" spans="1:8" x14ac:dyDescent="0.25">
      <c r="A207" s="79"/>
      <c r="B207" s="16" t="s">
        <v>179</v>
      </c>
      <c r="C207" s="2">
        <v>90</v>
      </c>
      <c r="D207" s="2">
        <v>8.64</v>
      </c>
      <c r="E207" s="2">
        <v>7.65</v>
      </c>
      <c r="F207" s="2">
        <v>7.65</v>
      </c>
      <c r="G207" s="11">
        <f t="shared" si="23"/>
        <v>134.01000000000002</v>
      </c>
      <c r="H207" s="2" t="s">
        <v>245</v>
      </c>
    </row>
    <row r="208" spans="1:8" ht="30" x14ac:dyDescent="0.25">
      <c r="A208" s="79"/>
      <c r="B208" s="16" t="s">
        <v>181</v>
      </c>
      <c r="C208" s="2">
        <v>60</v>
      </c>
      <c r="D208" s="2">
        <v>1.5</v>
      </c>
      <c r="E208" s="2">
        <v>1.9</v>
      </c>
      <c r="F208" s="2">
        <v>6.2</v>
      </c>
      <c r="G208" s="11">
        <f t="shared" si="23"/>
        <v>47.9</v>
      </c>
      <c r="H208" s="2" t="s">
        <v>235</v>
      </c>
    </row>
    <row r="209" spans="1:8" x14ac:dyDescent="0.25">
      <c r="A209" s="79"/>
      <c r="B209" s="16" t="s">
        <v>48</v>
      </c>
      <c r="C209" s="2">
        <v>60</v>
      </c>
      <c r="D209" s="2">
        <v>3.24</v>
      </c>
      <c r="E209" s="2">
        <v>0.48</v>
      </c>
      <c r="F209" s="2">
        <v>18.239999999999998</v>
      </c>
      <c r="G209" s="11">
        <f t="shared" si="23"/>
        <v>90.24</v>
      </c>
      <c r="H209" s="2" t="s">
        <v>193</v>
      </c>
    </row>
    <row r="210" spans="1:8" x14ac:dyDescent="0.25">
      <c r="A210" s="79"/>
      <c r="B210" s="16" t="s">
        <v>41</v>
      </c>
      <c r="C210" s="2">
        <v>60</v>
      </c>
      <c r="D210" s="2">
        <v>4.5599999999999996</v>
      </c>
      <c r="E210" s="2">
        <v>0.6</v>
      </c>
      <c r="F210" s="2">
        <v>29.88</v>
      </c>
      <c r="G210" s="11">
        <f t="shared" si="23"/>
        <v>143.16</v>
      </c>
      <c r="H210" s="2" t="s">
        <v>194</v>
      </c>
    </row>
    <row r="211" spans="1:8" x14ac:dyDescent="0.25">
      <c r="A211" s="79"/>
      <c r="B211" s="16" t="s">
        <v>103</v>
      </c>
      <c r="C211" s="2">
        <v>200</v>
      </c>
      <c r="D211" s="2">
        <v>0.6</v>
      </c>
      <c r="E211" s="2">
        <v>0</v>
      </c>
      <c r="F211" s="2">
        <v>28.9</v>
      </c>
      <c r="G211" s="11">
        <f t="shared" si="23"/>
        <v>118</v>
      </c>
      <c r="H211" s="2" t="s">
        <v>236</v>
      </c>
    </row>
    <row r="212" spans="1:8" x14ac:dyDescent="0.25">
      <c r="A212" s="13" t="s">
        <v>263</v>
      </c>
      <c r="B212" s="2"/>
      <c r="C212" s="2">
        <f>SUM(C204:C211)</f>
        <v>870</v>
      </c>
      <c r="D212" s="2">
        <f>SUM(D204:D211)</f>
        <v>32.850000000000009</v>
      </c>
      <c r="E212" s="2">
        <f>SUM(E204:E211)</f>
        <v>24.290000000000003</v>
      </c>
      <c r="F212" s="2">
        <f>SUM(F204:F211)</f>
        <v>146.97</v>
      </c>
      <c r="G212" s="2">
        <f>SUM(G204:G211)</f>
        <v>937.89</v>
      </c>
      <c r="H212" s="2"/>
    </row>
    <row r="213" spans="1:8" ht="45" x14ac:dyDescent="0.25">
      <c r="A213" s="80" t="s">
        <v>2</v>
      </c>
      <c r="B213" s="16" t="s">
        <v>167</v>
      </c>
      <c r="C213" s="2">
        <v>120</v>
      </c>
      <c r="D213" s="2">
        <v>8.4</v>
      </c>
      <c r="E213" s="2">
        <v>13.3</v>
      </c>
      <c r="F213" s="2">
        <v>6.8</v>
      </c>
      <c r="G213" s="11">
        <f>D213*4+E213*9+F213*4</f>
        <v>180.5</v>
      </c>
      <c r="H213" s="2" t="s">
        <v>246</v>
      </c>
    </row>
    <row r="214" spans="1:8" x14ac:dyDescent="0.25">
      <c r="A214" s="81"/>
      <c r="B214" s="16" t="s">
        <v>41</v>
      </c>
      <c r="C214" s="2">
        <v>50</v>
      </c>
      <c r="D214" s="2">
        <v>3.8</v>
      </c>
      <c r="E214" s="2">
        <v>0.5</v>
      </c>
      <c r="F214" s="2">
        <v>24.9</v>
      </c>
      <c r="G214" s="11">
        <f t="shared" ref="G214:G215" si="24">D214*4+E214*9+F214*4</f>
        <v>119.3</v>
      </c>
      <c r="H214" s="2" t="s">
        <v>194</v>
      </c>
    </row>
    <row r="215" spans="1:8" x14ac:dyDescent="0.25">
      <c r="A215" s="81"/>
      <c r="B215" s="16" t="s">
        <v>143</v>
      </c>
      <c r="C215" s="2">
        <v>200</v>
      </c>
      <c r="D215" s="2">
        <v>0.14000000000000001</v>
      </c>
      <c r="E215" s="2">
        <v>0</v>
      </c>
      <c r="F215" s="2">
        <v>26.1</v>
      </c>
      <c r="G215" s="11">
        <f t="shared" si="24"/>
        <v>104.96000000000001</v>
      </c>
      <c r="H215" s="2" t="s">
        <v>197</v>
      </c>
    </row>
    <row r="216" spans="1:8" x14ac:dyDescent="0.25">
      <c r="A216" s="13" t="s">
        <v>263</v>
      </c>
      <c r="B216" s="2"/>
      <c r="C216" s="2">
        <f>SUM(C213:C215)</f>
        <v>370</v>
      </c>
      <c r="D216" s="2">
        <f>SUM(D213:D215)</f>
        <v>12.34</v>
      </c>
      <c r="E216" s="2">
        <f>SUM(E213:E215)</f>
        <v>13.8</v>
      </c>
      <c r="F216" s="2">
        <f>SUM(F213:F215)</f>
        <v>57.8</v>
      </c>
      <c r="G216" s="2">
        <f>SUM(G213:G215)</f>
        <v>404.76</v>
      </c>
      <c r="H216" s="2"/>
    </row>
    <row r="217" spans="1:8" x14ac:dyDescent="0.25">
      <c r="A217" s="13" t="s">
        <v>263</v>
      </c>
      <c r="B217" s="2"/>
      <c r="C217" s="2"/>
      <c r="D217" s="2"/>
      <c r="E217" s="2"/>
      <c r="F217" s="2"/>
      <c r="G217" s="11">
        <f>G203+G212+G216</f>
        <v>1983.07</v>
      </c>
      <c r="H217" s="2"/>
    </row>
    <row r="220" spans="1:8" x14ac:dyDescent="0.25">
      <c r="A220" s="85" t="s">
        <v>130</v>
      </c>
      <c r="B220" s="86"/>
      <c r="C220" s="86"/>
      <c r="D220" s="86"/>
      <c r="E220" s="86"/>
      <c r="F220" s="86"/>
      <c r="G220" s="86"/>
      <c r="H220" s="69">
        <v>45485</v>
      </c>
    </row>
    <row r="221" spans="1:8" ht="18.75" x14ac:dyDescent="0.25">
      <c r="A221" s="82" t="s">
        <v>25</v>
      </c>
      <c r="B221" s="83"/>
      <c r="C221" s="83"/>
      <c r="D221" s="83"/>
      <c r="E221" s="83"/>
      <c r="F221" s="83"/>
      <c r="G221" s="83"/>
      <c r="H221" s="84"/>
    </row>
    <row r="222" spans="1:8" ht="30" x14ac:dyDescent="0.25">
      <c r="A222" s="10" t="s">
        <v>13</v>
      </c>
      <c r="B222" s="10" t="s">
        <v>14</v>
      </c>
      <c r="C222" s="10" t="s">
        <v>15</v>
      </c>
      <c r="D222" s="10" t="s">
        <v>16</v>
      </c>
      <c r="E222" s="10" t="s">
        <v>17</v>
      </c>
      <c r="F222" s="10" t="s">
        <v>18</v>
      </c>
      <c r="G222" s="13" t="s">
        <v>19</v>
      </c>
      <c r="H222" s="10" t="s">
        <v>20</v>
      </c>
    </row>
    <row r="223" spans="1:8" x14ac:dyDescent="0.25">
      <c r="A223" s="73" t="s">
        <v>21</v>
      </c>
      <c r="B223" s="16" t="s">
        <v>261</v>
      </c>
      <c r="C223" s="2">
        <v>250</v>
      </c>
      <c r="D223" s="2">
        <v>2.75</v>
      </c>
      <c r="E223" s="2">
        <v>10.25</v>
      </c>
      <c r="F223" s="2">
        <v>26.25</v>
      </c>
      <c r="G223" s="11">
        <f>D223*4+E223*9+F223*4</f>
        <v>208.25</v>
      </c>
      <c r="H223" s="2" t="s">
        <v>262</v>
      </c>
    </row>
    <row r="224" spans="1:8" x14ac:dyDescent="0.25">
      <c r="A224" s="73"/>
      <c r="B224" s="16" t="s">
        <v>144</v>
      </c>
      <c r="C224" s="2">
        <v>70</v>
      </c>
      <c r="D224" s="2">
        <v>5.4</v>
      </c>
      <c r="E224" s="2">
        <v>2.1</v>
      </c>
      <c r="F224" s="2">
        <v>34.799999999999997</v>
      </c>
      <c r="G224" s="11">
        <f t="shared" ref="G224:G227" si="25">D224*4+E224*9+F224*4</f>
        <v>179.7</v>
      </c>
      <c r="H224" s="2" t="s">
        <v>199</v>
      </c>
    </row>
    <row r="225" spans="1:8" x14ac:dyDescent="0.25">
      <c r="A225" s="73"/>
      <c r="B225" s="16" t="s">
        <v>160</v>
      </c>
      <c r="C225" s="2">
        <v>200</v>
      </c>
      <c r="D225" s="2">
        <v>0.32</v>
      </c>
      <c r="E225" s="2">
        <v>0</v>
      </c>
      <c r="F225" s="2">
        <v>14.1</v>
      </c>
      <c r="G225" s="11">
        <f t="shared" si="25"/>
        <v>57.68</v>
      </c>
      <c r="H225" s="2" t="s">
        <v>228</v>
      </c>
    </row>
    <row r="226" spans="1:8" x14ac:dyDescent="0.25">
      <c r="A226" s="73"/>
      <c r="B226" s="16" t="s">
        <v>89</v>
      </c>
      <c r="C226" s="2">
        <v>130</v>
      </c>
      <c r="D226" s="2">
        <v>0.26</v>
      </c>
      <c r="E226" s="2">
        <v>0.22</v>
      </c>
      <c r="F226" s="2">
        <v>14.82</v>
      </c>
      <c r="G226" s="11">
        <f t="shared" si="25"/>
        <v>62.300000000000004</v>
      </c>
      <c r="H226" s="2" t="s">
        <v>201</v>
      </c>
    </row>
    <row r="227" spans="1:8" x14ac:dyDescent="0.25">
      <c r="A227" s="73"/>
      <c r="B227" s="16" t="s">
        <v>255</v>
      </c>
      <c r="C227" s="2">
        <v>20</v>
      </c>
      <c r="D227" s="2">
        <v>0.2</v>
      </c>
      <c r="E227" s="2">
        <v>14.5</v>
      </c>
      <c r="F227" s="2">
        <v>0.1</v>
      </c>
      <c r="G227" s="11">
        <f t="shared" si="25"/>
        <v>131.70000000000002</v>
      </c>
      <c r="H227" s="2" t="s">
        <v>212</v>
      </c>
    </row>
    <row r="228" spans="1:8" x14ac:dyDescent="0.25">
      <c r="A228" s="13" t="s">
        <v>263</v>
      </c>
      <c r="B228" s="5"/>
      <c r="C228" s="5">
        <f>SUM(C223:C227)</f>
        <v>670</v>
      </c>
      <c r="D228" s="5">
        <f>SUM(D223:D227)</f>
        <v>8.93</v>
      </c>
      <c r="E228" s="5">
        <f>SUM(E223:E227)</f>
        <v>27.07</v>
      </c>
      <c r="F228" s="5">
        <f>SUM(F223:F227)</f>
        <v>90.07</v>
      </c>
      <c r="G228" s="5">
        <f>SUM(G223:G227)</f>
        <v>639.63</v>
      </c>
      <c r="H228" s="5"/>
    </row>
    <row r="229" spans="1:8" x14ac:dyDescent="0.25">
      <c r="A229" s="78" t="s">
        <v>1</v>
      </c>
      <c r="B229" s="16" t="s">
        <v>132</v>
      </c>
      <c r="C229" s="2">
        <v>200</v>
      </c>
      <c r="D229" s="2">
        <v>4.26</v>
      </c>
      <c r="E229" s="2">
        <v>4.8899999999999997</v>
      </c>
      <c r="F229" s="2">
        <v>6.89</v>
      </c>
      <c r="G229" s="11">
        <f>D229*4+E229*9+F229*4</f>
        <v>88.61</v>
      </c>
      <c r="H229" s="2" t="s">
        <v>247</v>
      </c>
    </row>
    <row r="230" spans="1:8" x14ac:dyDescent="0.25">
      <c r="A230" s="79"/>
      <c r="B230" s="16" t="s">
        <v>147</v>
      </c>
      <c r="C230" s="2">
        <v>150</v>
      </c>
      <c r="D230" s="2">
        <v>5.25</v>
      </c>
      <c r="E230" s="2">
        <v>6.2</v>
      </c>
      <c r="F230" s="2">
        <v>22.4</v>
      </c>
      <c r="G230" s="11">
        <f t="shared" ref="G230:G236" si="26">D230*4+E230*9+F230*4</f>
        <v>166.4</v>
      </c>
      <c r="H230" s="2" t="s">
        <v>248</v>
      </c>
    </row>
    <row r="231" spans="1:8" x14ac:dyDescent="0.25">
      <c r="A231" s="79"/>
      <c r="B231" s="16" t="s">
        <v>134</v>
      </c>
      <c r="C231" s="2">
        <v>90</v>
      </c>
      <c r="D231" s="2">
        <v>14.31</v>
      </c>
      <c r="E231" s="2">
        <v>12.96</v>
      </c>
      <c r="F231" s="2">
        <v>14.4</v>
      </c>
      <c r="G231" s="11">
        <f t="shared" si="26"/>
        <v>231.48000000000002</v>
      </c>
      <c r="H231" s="2" t="s">
        <v>207</v>
      </c>
    </row>
    <row r="232" spans="1:8" x14ac:dyDescent="0.25">
      <c r="A232" s="79"/>
      <c r="B232" s="16" t="s">
        <v>146</v>
      </c>
      <c r="C232" s="2">
        <v>50</v>
      </c>
      <c r="D232" s="2">
        <v>4.6500000000000004</v>
      </c>
      <c r="E232" s="2">
        <v>5.55</v>
      </c>
      <c r="F232" s="2">
        <v>5.6</v>
      </c>
      <c r="G232" s="11">
        <f t="shared" si="26"/>
        <v>90.949999999999989</v>
      </c>
      <c r="H232" s="2" t="s">
        <v>205</v>
      </c>
    </row>
    <row r="233" spans="1:8" x14ac:dyDescent="0.25">
      <c r="A233" s="79"/>
      <c r="B233" s="16" t="s">
        <v>71</v>
      </c>
      <c r="C233" s="2">
        <v>60</v>
      </c>
      <c r="D233" s="2">
        <v>1.4</v>
      </c>
      <c r="E233" s="2">
        <v>0</v>
      </c>
      <c r="F233" s="2">
        <v>1.44</v>
      </c>
      <c r="G233" s="11">
        <f t="shared" si="26"/>
        <v>11.36</v>
      </c>
      <c r="H233" s="2" t="s">
        <v>249</v>
      </c>
    </row>
    <row r="234" spans="1:8" x14ac:dyDescent="0.25">
      <c r="A234" s="79"/>
      <c r="B234" s="16" t="s">
        <v>48</v>
      </c>
      <c r="C234" s="2">
        <v>50</v>
      </c>
      <c r="D234" s="2">
        <v>3.5</v>
      </c>
      <c r="E234" s="2">
        <v>0.55000000000000004</v>
      </c>
      <c r="F234" s="2">
        <v>20.170000000000002</v>
      </c>
      <c r="G234" s="11">
        <f t="shared" si="26"/>
        <v>99.63000000000001</v>
      </c>
      <c r="H234" s="2" t="s">
        <v>193</v>
      </c>
    </row>
    <row r="235" spans="1:8" x14ac:dyDescent="0.25">
      <c r="A235" s="79"/>
      <c r="B235" s="16" t="s">
        <v>41</v>
      </c>
      <c r="C235" s="2">
        <v>50</v>
      </c>
      <c r="D235" s="2">
        <v>3.8</v>
      </c>
      <c r="E235" s="2">
        <v>0.5</v>
      </c>
      <c r="F235" s="2">
        <v>24.9</v>
      </c>
      <c r="G235" s="11">
        <f t="shared" si="26"/>
        <v>119.3</v>
      </c>
      <c r="H235" s="2" t="s">
        <v>194</v>
      </c>
    </row>
    <row r="236" spans="1:8" x14ac:dyDescent="0.25">
      <c r="A236" s="79"/>
      <c r="B236" s="16" t="s">
        <v>161</v>
      </c>
      <c r="C236" s="2">
        <v>200</v>
      </c>
      <c r="D236" s="2">
        <v>0.6</v>
      </c>
      <c r="E236" s="2">
        <v>0</v>
      </c>
      <c r="F236" s="2">
        <v>28.9</v>
      </c>
      <c r="G236" s="11">
        <f t="shared" si="26"/>
        <v>118</v>
      </c>
      <c r="H236" s="2" t="s">
        <v>232</v>
      </c>
    </row>
    <row r="237" spans="1:8" x14ac:dyDescent="0.25">
      <c r="A237" s="13" t="s">
        <v>263</v>
      </c>
      <c r="B237" s="2"/>
      <c r="C237" s="2">
        <f>SUM(C229:C236)</f>
        <v>850</v>
      </c>
      <c r="D237" s="2">
        <f>SUM(D229:D236)</f>
        <v>37.769999999999996</v>
      </c>
      <c r="E237" s="2">
        <f>SUM(E229:E236)</f>
        <v>30.650000000000002</v>
      </c>
      <c r="F237" s="2">
        <f>SUM(F229:F236)</f>
        <v>124.70000000000002</v>
      </c>
      <c r="G237" s="2">
        <f>SUM(G229:G236)</f>
        <v>925.73</v>
      </c>
      <c r="H237" s="2"/>
    </row>
    <row r="238" spans="1:8" x14ac:dyDescent="0.25">
      <c r="A238" s="80" t="s">
        <v>2</v>
      </c>
      <c r="B238" s="16" t="s">
        <v>169</v>
      </c>
      <c r="C238" s="2">
        <v>100</v>
      </c>
      <c r="D238" s="2">
        <v>13.3</v>
      </c>
      <c r="E238" s="2">
        <v>3.6</v>
      </c>
      <c r="F238" s="2">
        <v>55.6</v>
      </c>
      <c r="G238" s="11">
        <f>D238*4+E238*9+F238*4</f>
        <v>308</v>
      </c>
      <c r="H238" s="2" t="s">
        <v>243</v>
      </c>
    </row>
    <row r="239" spans="1:8" x14ac:dyDescent="0.25">
      <c r="A239" s="81"/>
      <c r="B239" s="16" t="s">
        <v>87</v>
      </c>
      <c r="C239" s="2">
        <v>200</v>
      </c>
      <c r="D239" s="2">
        <v>0.4</v>
      </c>
      <c r="E239" s="2">
        <v>0.2</v>
      </c>
      <c r="F239" s="2">
        <v>28.4</v>
      </c>
      <c r="G239" s="11">
        <f>D239*4+E239*9+F239*4</f>
        <v>117</v>
      </c>
      <c r="H239" s="2" t="s">
        <v>224</v>
      </c>
    </row>
    <row r="240" spans="1:8" x14ac:dyDescent="0.25">
      <c r="A240" s="13" t="s">
        <v>263</v>
      </c>
      <c r="B240" s="2"/>
      <c r="C240" s="2">
        <f>SUM(C238:C239)</f>
        <v>300</v>
      </c>
      <c r="D240" s="2">
        <f>SUM(D238:D239)</f>
        <v>13.700000000000001</v>
      </c>
      <c r="E240" s="2">
        <f>SUM(E238:E239)</f>
        <v>3.8000000000000003</v>
      </c>
      <c r="F240" s="2">
        <f>SUM(F238:F239)</f>
        <v>84</v>
      </c>
      <c r="G240" s="2">
        <f>SUM(G238:G239)</f>
        <v>425</v>
      </c>
      <c r="H240" s="2"/>
    </row>
    <row r="241" spans="1:8" x14ac:dyDescent="0.25">
      <c r="A241" s="13" t="s">
        <v>263</v>
      </c>
      <c r="B241" s="2"/>
      <c r="C241" s="2"/>
      <c r="D241" s="2"/>
      <c r="E241" s="2"/>
      <c r="F241" s="2"/>
      <c r="G241" s="11">
        <f>G228+G237+G240</f>
        <v>1990.3600000000001</v>
      </c>
      <c r="H241" s="2"/>
    </row>
    <row r="244" spans="1:8" ht="14.25" customHeight="1" x14ac:dyDescent="0.25"/>
  </sheetData>
  <mergeCells count="51">
    <mergeCell ref="A30:H30"/>
    <mergeCell ref="A29:G29"/>
    <mergeCell ref="A54:G54"/>
    <mergeCell ref="A79:G79"/>
    <mergeCell ref="A32:A36"/>
    <mergeCell ref="A38:A45"/>
    <mergeCell ref="A47:A49"/>
    <mergeCell ref="A88:A93"/>
    <mergeCell ref="A95:A97"/>
    <mergeCell ref="A55:H55"/>
    <mergeCell ref="A57:A61"/>
    <mergeCell ref="A63:A71"/>
    <mergeCell ref="A73:A74"/>
    <mergeCell ref="A80:H80"/>
    <mergeCell ref="A82:A86"/>
    <mergeCell ref="A10:A14"/>
    <mergeCell ref="A8:H8"/>
    <mergeCell ref="A16:A21"/>
    <mergeCell ref="A23:A24"/>
    <mergeCell ref="A7:G7"/>
    <mergeCell ref="A238:A239"/>
    <mergeCell ref="A150:H150"/>
    <mergeCell ref="A152:A157"/>
    <mergeCell ref="A159:A165"/>
    <mergeCell ref="A167:A168"/>
    <mergeCell ref="A213:A215"/>
    <mergeCell ref="A196:H196"/>
    <mergeCell ref="A198:A202"/>
    <mergeCell ref="A204:A211"/>
    <mergeCell ref="A174:H174"/>
    <mergeCell ref="A221:H221"/>
    <mergeCell ref="A223:A227"/>
    <mergeCell ref="A173:G173"/>
    <mergeCell ref="A195:G195"/>
    <mergeCell ref="A220:G220"/>
    <mergeCell ref="G1:H1"/>
    <mergeCell ref="G2:H2"/>
    <mergeCell ref="G3:H3"/>
    <mergeCell ref="G5:H5"/>
    <mergeCell ref="A229:A236"/>
    <mergeCell ref="A126:H126"/>
    <mergeCell ref="A128:A133"/>
    <mergeCell ref="A135:A141"/>
    <mergeCell ref="A143:A144"/>
    <mergeCell ref="A125:G125"/>
    <mergeCell ref="A149:G149"/>
    <mergeCell ref="A103:H103"/>
    <mergeCell ref="A105:A110"/>
    <mergeCell ref="A112:A117"/>
    <mergeCell ref="A119:A120"/>
    <mergeCell ref="A102:G102"/>
  </mergeCells>
  <pageMargins left="0.7" right="0.7" top="0.75" bottom="0.75" header="0.3" footer="0.3"/>
  <pageSetup paperSize="9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T223"/>
  <sheetViews>
    <sheetView topLeftCell="E187" workbookViewId="0">
      <selection activeCell="S200" sqref="S200"/>
    </sheetView>
  </sheetViews>
  <sheetFormatPr defaultRowHeight="15" x14ac:dyDescent="0.25"/>
  <cols>
    <col min="3" max="3" width="9.28515625" customWidth="1"/>
    <col min="4" max="4" width="9.140625" customWidth="1"/>
    <col min="11" max="11" width="18.140625" customWidth="1"/>
    <col min="12" max="12" width="12.42578125" customWidth="1"/>
    <col min="13" max="13" width="9.42578125" customWidth="1"/>
    <col min="14" max="14" width="11.7109375" customWidth="1"/>
    <col min="15" max="15" width="12.42578125" customWidth="1"/>
  </cols>
  <sheetData>
    <row r="4" spans="2:17" x14ac:dyDescent="0.25">
      <c r="B4" s="106" t="s">
        <v>31</v>
      </c>
      <c r="C4" s="106" t="s">
        <v>32</v>
      </c>
      <c r="D4" s="106" t="s">
        <v>33</v>
      </c>
      <c r="E4" s="98" t="s">
        <v>34</v>
      </c>
      <c r="F4" s="98"/>
      <c r="G4" s="98"/>
      <c r="H4" s="106" t="s">
        <v>35</v>
      </c>
      <c r="I4" s="106" t="s">
        <v>36</v>
      </c>
      <c r="J4" s="106" t="s">
        <v>31</v>
      </c>
      <c r="K4" s="106" t="s">
        <v>32</v>
      </c>
      <c r="L4" s="106" t="s">
        <v>33</v>
      </c>
      <c r="M4" s="98" t="s">
        <v>34</v>
      </c>
      <c r="N4" s="98"/>
      <c r="O4" s="98"/>
      <c r="P4" s="106" t="s">
        <v>35</v>
      </c>
      <c r="Q4" s="106" t="s">
        <v>36</v>
      </c>
    </row>
    <row r="5" spans="2:17" x14ac:dyDescent="0.25">
      <c r="B5" s="106"/>
      <c r="C5" s="106"/>
      <c r="D5" s="106"/>
      <c r="E5" s="2" t="s">
        <v>37</v>
      </c>
      <c r="F5" s="2" t="s">
        <v>38</v>
      </c>
      <c r="G5" s="2" t="s">
        <v>39</v>
      </c>
      <c r="H5" s="106"/>
      <c r="I5" s="106"/>
      <c r="J5" s="106"/>
      <c r="K5" s="106"/>
      <c r="L5" s="106"/>
      <c r="M5" s="2" t="s">
        <v>37</v>
      </c>
      <c r="N5" s="2" t="s">
        <v>38</v>
      </c>
      <c r="O5" s="2" t="s">
        <v>39</v>
      </c>
      <c r="P5" s="106"/>
      <c r="Q5" s="106"/>
    </row>
    <row r="6" spans="2:17" ht="45" x14ac:dyDescent="0.25">
      <c r="B6" s="106" t="s">
        <v>21</v>
      </c>
      <c r="C6" s="17" t="s">
        <v>40</v>
      </c>
      <c r="D6" s="2">
        <v>150</v>
      </c>
      <c r="E6" s="18">
        <v>4.2</v>
      </c>
      <c r="F6" s="2">
        <v>7.5</v>
      </c>
      <c r="G6" s="2">
        <v>24</v>
      </c>
      <c r="H6" s="19">
        <f>E6*4+F6*9+G6*4</f>
        <v>180.3</v>
      </c>
      <c r="I6" s="8">
        <v>413</v>
      </c>
      <c r="J6" s="106" t="s">
        <v>21</v>
      </c>
      <c r="K6" s="24" t="s">
        <v>40</v>
      </c>
      <c r="L6" s="2">
        <v>185</v>
      </c>
      <c r="M6" s="18">
        <f>185*E6/150</f>
        <v>5.18</v>
      </c>
      <c r="N6" s="2">
        <f>185*F6/150</f>
        <v>9.25</v>
      </c>
      <c r="O6" s="2">
        <f>185*G6/150</f>
        <v>29.6</v>
      </c>
      <c r="P6" s="19">
        <f>185*H6/150</f>
        <v>222.37</v>
      </c>
      <c r="Q6" s="8"/>
    </row>
    <row r="7" spans="2:17" x14ac:dyDescent="0.25">
      <c r="B7" s="106"/>
      <c r="C7" s="2" t="s">
        <v>26</v>
      </c>
      <c r="D7" s="2">
        <v>10</v>
      </c>
      <c r="E7" s="2">
        <v>0.1</v>
      </c>
      <c r="F7" s="2">
        <v>8.3000000000000007</v>
      </c>
      <c r="G7" s="2">
        <v>0.1</v>
      </c>
      <c r="H7" s="19">
        <f t="shared" ref="H7:H16" si="0">E7*4+F7*9+G7*4</f>
        <v>75.500000000000014</v>
      </c>
      <c r="I7" s="8">
        <v>13</v>
      </c>
      <c r="J7" s="106"/>
      <c r="K7" s="16" t="s">
        <v>26</v>
      </c>
      <c r="L7" s="2">
        <v>25</v>
      </c>
      <c r="M7" s="2">
        <f>25*E7/10</f>
        <v>0.25</v>
      </c>
      <c r="N7" s="2">
        <f>25*F7/10</f>
        <v>20.750000000000004</v>
      </c>
      <c r="O7" s="2">
        <f>25*G7/10</f>
        <v>0.25</v>
      </c>
      <c r="P7" s="19">
        <f>25*H7/10</f>
        <v>188.75000000000006</v>
      </c>
      <c r="Q7" s="8"/>
    </row>
    <row r="8" spans="2:17" x14ac:dyDescent="0.25">
      <c r="B8" s="106"/>
      <c r="C8" s="2" t="s">
        <v>41</v>
      </c>
      <c r="D8" s="2">
        <v>60</v>
      </c>
      <c r="E8" s="2">
        <v>4.5999999999999996</v>
      </c>
      <c r="F8" s="2">
        <v>0.5</v>
      </c>
      <c r="G8" s="2">
        <v>29.8</v>
      </c>
      <c r="H8" s="19">
        <f t="shared" si="0"/>
        <v>142.1</v>
      </c>
      <c r="I8" s="8">
        <v>3</v>
      </c>
      <c r="J8" s="106"/>
      <c r="K8" s="16" t="s">
        <v>41</v>
      </c>
      <c r="L8" s="2">
        <v>90</v>
      </c>
      <c r="M8" s="2">
        <f>90*E8/60</f>
        <v>6.8999999999999995</v>
      </c>
      <c r="N8" s="2">
        <f>90*F8/60</f>
        <v>0.75</v>
      </c>
      <c r="O8" s="2">
        <f>90*G8/60</f>
        <v>44.7</v>
      </c>
      <c r="P8" s="19">
        <f>90*H8/60</f>
        <v>213.15</v>
      </c>
      <c r="Q8" s="8"/>
    </row>
    <row r="9" spans="2:17" x14ac:dyDescent="0.25">
      <c r="B9" s="106"/>
      <c r="C9" s="2" t="s">
        <v>42</v>
      </c>
      <c r="D9" s="2">
        <v>180</v>
      </c>
      <c r="E9" s="2">
        <v>0</v>
      </c>
      <c r="F9" s="2">
        <v>0</v>
      </c>
      <c r="G9" s="2">
        <v>5</v>
      </c>
      <c r="H9" s="19">
        <f t="shared" si="0"/>
        <v>20</v>
      </c>
      <c r="I9" s="8">
        <v>392</v>
      </c>
      <c r="J9" s="106"/>
      <c r="K9" s="16" t="s">
        <v>42</v>
      </c>
      <c r="L9" s="2">
        <v>200</v>
      </c>
      <c r="M9" s="2">
        <f>200*E9/180</f>
        <v>0</v>
      </c>
      <c r="N9" s="2">
        <f>200*F9/180</f>
        <v>0</v>
      </c>
      <c r="O9" s="18">
        <f>200*G9/180</f>
        <v>5.5555555555555554</v>
      </c>
      <c r="P9" s="19">
        <f>200*H9/180</f>
        <v>22.222222222222221</v>
      </c>
      <c r="Q9" s="8"/>
    </row>
    <row r="10" spans="2:17" x14ac:dyDescent="0.25">
      <c r="B10" s="113" t="s">
        <v>3</v>
      </c>
      <c r="C10" s="114"/>
      <c r="D10" s="20">
        <f>SUM(D6:D9)</f>
        <v>400</v>
      </c>
      <c r="E10" s="5">
        <f>SUM(E6:E9)</f>
        <v>8.8999999999999986</v>
      </c>
      <c r="F10" s="5">
        <f>SUM(F6:F9)</f>
        <v>16.3</v>
      </c>
      <c r="G10" s="5">
        <f>SUM(G6:G9)</f>
        <v>58.900000000000006</v>
      </c>
      <c r="H10" s="21">
        <f t="shared" si="0"/>
        <v>417.90000000000003</v>
      </c>
      <c r="I10" s="8"/>
      <c r="J10" s="111" t="s">
        <v>3</v>
      </c>
      <c r="K10" s="112"/>
      <c r="L10" s="20"/>
      <c r="M10" s="5"/>
      <c r="N10" s="5"/>
      <c r="O10" s="5"/>
      <c r="P10" s="21"/>
      <c r="Q10" s="8"/>
    </row>
    <row r="11" spans="2:17" ht="105" x14ac:dyDescent="0.25">
      <c r="B11" s="106" t="s">
        <v>1</v>
      </c>
      <c r="C11" s="16" t="s">
        <v>45</v>
      </c>
      <c r="D11" s="2">
        <v>180</v>
      </c>
      <c r="E11" s="2">
        <v>5.8</v>
      </c>
      <c r="F11" s="2">
        <v>3.3</v>
      </c>
      <c r="G11" s="18">
        <v>31.5</v>
      </c>
      <c r="H11" s="19">
        <f t="shared" si="0"/>
        <v>178.9</v>
      </c>
      <c r="I11" s="8">
        <v>99</v>
      </c>
      <c r="J11" s="106" t="s">
        <v>1</v>
      </c>
      <c r="K11" s="16" t="s">
        <v>45</v>
      </c>
      <c r="L11" s="2">
        <v>200</v>
      </c>
      <c r="M11" s="18">
        <f>200*E11/180</f>
        <v>6.4444444444444446</v>
      </c>
      <c r="N11" s="18">
        <f>200*F11/180</f>
        <v>3.6666666666666665</v>
      </c>
      <c r="O11" s="18">
        <f>200*G11/180</f>
        <v>35</v>
      </c>
      <c r="P11" s="18">
        <f>200*H11/180</f>
        <v>198.77777777777777</v>
      </c>
      <c r="Q11" s="8"/>
    </row>
    <row r="12" spans="2:17" ht="30" x14ac:dyDescent="0.25">
      <c r="B12" s="106"/>
      <c r="C12" s="17" t="s">
        <v>46</v>
      </c>
      <c r="D12" s="17">
        <v>200</v>
      </c>
      <c r="E12" s="17">
        <v>9.5</v>
      </c>
      <c r="F12" s="17">
        <v>18.100000000000001</v>
      </c>
      <c r="G12" s="17">
        <v>24.5</v>
      </c>
      <c r="H12" s="22">
        <f t="shared" si="0"/>
        <v>298.89999999999998</v>
      </c>
      <c r="I12" s="8">
        <v>137</v>
      </c>
      <c r="J12" s="106"/>
      <c r="K12" s="24" t="s">
        <v>46</v>
      </c>
      <c r="L12" s="17">
        <v>240</v>
      </c>
      <c r="M12" s="17">
        <f>240*E12/200</f>
        <v>11.4</v>
      </c>
      <c r="N12" s="17">
        <f t="shared" ref="N12:P12" si="1">240*F12/200</f>
        <v>21.72</v>
      </c>
      <c r="O12" s="17">
        <f t="shared" si="1"/>
        <v>29.4</v>
      </c>
      <c r="P12" s="17">
        <f t="shared" si="1"/>
        <v>358.68</v>
      </c>
      <c r="Q12" s="8"/>
    </row>
    <row r="13" spans="2:17" ht="45" x14ac:dyDescent="0.25">
      <c r="B13" s="106"/>
      <c r="C13" s="23" t="s">
        <v>47</v>
      </c>
      <c r="D13" s="23">
        <v>50</v>
      </c>
      <c r="E13" s="23">
        <v>0.7</v>
      </c>
      <c r="F13" s="23">
        <v>5.2</v>
      </c>
      <c r="G13" s="23">
        <v>3.5</v>
      </c>
      <c r="H13" s="22">
        <f t="shared" si="0"/>
        <v>63.6</v>
      </c>
      <c r="I13" s="8">
        <v>148</v>
      </c>
      <c r="J13" s="106"/>
      <c r="K13" s="25" t="s">
        <v>47</v>
      </c>
      <c r="L13" s="23">
        <v>100</v>
      </c>
      <c r="M13" s="23">
        <f>100*E13/50</f>
        <v>1.4</v>
      </c>
      <c r="N13" s="23">
        <f t="shared" ref="N13:P13" si="2">100*F13/50</f>
        <v>10.4</v>
      </c>
      <c r="O13" s="23">
        <f t="shared" si="2"/>
        <v>7</v>
      </c>
      <c r="P13" s="23">
        <f t="shared" si="2"/>
        <v>127.2</v>
      </c>
      <c r="Q13" s="8"/>
    </row>
    <row r="14" spans="2:17" ht="30" x14ac:dyDescent="0.25">
      <c r="B14" s="106"/>
      <c r="C14" s="2" t="s">
        <v>48</v>
      </c>
      <c r="D14" s="2">
        <v>60</v>
      </c>
      <c r="E14" s="2">
        <v>4.2</v>
      </c>
      <c r="F14" s="2">
        <v>0.7</v>
      </c>
      <c r="G14" s="2">
        <v>24.2</v>
      </c>
      <c r="H14" s="19">
        <f t="shared" si="0"/>
        <v>119.9</v>
      </c>
      <c r="I14" s="8">
        <v>9</v>
      </c>
      <c r="J14" s="106"/>
      <c r="K14" s="16" t="s">
        <v>48</v>
      </c>
      <c r="L14" s="2">
        <v>50</v>
      </c>
      <c r="M14" s="2"/>
      <c r="N14" s="2"/>
      <c r="O14" s="2"/>
      <c r="P14" s="19"/>
      <c r="Q14" s="8"/>
    </row>
    <row r="15" spans="2:17" ht="45" x14ac:dyDescent="0.25">
      <c r="B15" s="106"/>
      <c r="C15" s="16" t="s">
        <v>41</v>
      </c>
      <c r="D15" s="2">
        <v>50</v>
      </c>
      <c r="E15" s="2"/>
      <c r="F15" s="2"/>
      <c r="G15" s="2"/>
      <c r="H15" s="19"/>
      <c r="I15" s="8"/>
      <c r="J15" s="106"/>
      <c r="K15" s="16"/>
      <c r="L15" s="2"/>
      <c r="M15" s="2"/>
      <c r="N15" s="2"/>
      <c r="O15" s="2"/>
      <c r="P15" s="19"/>
      <c r="Q15" s="8"/>
    </row>
    <row r="16" spans="2:17" x14ac:dyDescent="0.25">
      <c r="B16" s="106"/>
      <c r="C16" s="2" t="s">
        <v>29</v>
      </c>
      <c r="D16" s="2">
        <v>197</v>
      </c>
      <c r="E16" s="2">
        <v>0.2</v>
      </c>
      <c r="F16" s="2">
        <v>0</v>
      </c>
      <c r="G16" s="2">
        <v>5.2</v>
      </c>
      <c r="H16" s="19">
        <f t="shared" si="0"/>
        <v>21.6</v>
      </c>
      <c r="I16" s="8">
        <v>393</v>
      </c>
      <c r="J16" s="106"/>
      <c r="K16" s="16" t="s">
        <v>29</v>
      </c>
      <c r="L16" s="2">
        <v>200</v>
      </c>
      <c r="M16" s="18">
        <f>200*E16/197</f>
        <v>0.20304568527918782</v>
      </c>
      <c r="N16" s="18">
        <f t="shared" ref="N16:P16" si="3">200*F16/197</f>
        <v>0</v>
      </c>
      <c r="O16" s="18">
        <f t="shared" si="3"/>
        <v>5.2791878172588831</v>
      </c>
      <c r="P16" s="18">
        <f t="shared" si="3"/>
        <v>21.928934010152282</v>
      </c>
      <c r="Q16" s="8"/>
    </row>
    <row r="17" spans="2:17" ht="150" x14ac:dyDescent="0.25">
      <c r="B17" s="106" t="s">
        <v>2</v>
      </c>
      <c r="C17" s="16" t="s">
        <v>49</v>
      </c>
      <c r="D17" s="2">
        <v>120</v>
      </c>
      <c r="E17" s="2">
        <v>11.1</v>
      </c>
      <c r="F17" s="18">
        <v>10.3</v>
      </c>
      <c r="G17" s="2">
        <v>21.3</v>
      </c>
      <c r="H17" s="19">
        <f>E17*4+F17*9+G17*4</f>
        <v>222.3</v>
      </c>
      <c r="I17" s="8">
        <v>258</v>
      </c>
      <c r="J17" s="106" t="s">
        <v>2</v>
      </c>
      <c r="K17" s="16" t="s">
        <v>49</v>
      </c>
      <c r="L17" s="2">
        <v>170</v>
      </c>
      <c r="M17" s="18">
        <f>170*E17/120</f>
        <v>15.725</v>
      </c>
      <c r="N17" s="18">
        <f t="shared" ref="N17:P17" si="4">170*F17/120</f>
        <v>14.591666666666669</v>
      </c>
      <c r="O17" s="18">
        <f t="shared" si="4"/>
        <v>30.175000000000001</v>
      </c>
      <c r="P17" s="18">
        <f t="shared" si="4"/>
        <v>314.92500000000001</v>
      </c>
      <c r="Q17" s="8"/>
    </row>
    <row r="18" spans="2:17" x14ac:dyDescent="0.25">
      <c r="B18" s="106"/>
      <c r="C18" s="2" t="s">
        <v>30</v>
      </c>
      <c r="D18" s="2">
        <v>180</v>
      </c>
      <c r="E18" s="2">
        <v>1</v>
      </c>
      <c r="F18" s="2">
        <v>0</v>
      </c>
      <c r="G18" s="2">
        <v>24.5</v>
      </c>
      <c r="H18" s="19">
        <v>21.6</v>
      </c>
      <c r="I18" s="8">
        <v>380</v>
      </c>
      <c r="J18" s="106"/>
      <c r="K18" s="16" t="s">
        <v>30</v>
      </c>
      <c r="L18" s="2">
        <v>200</v>
      </c>
      <c r="M18" s="18">
        <f>200*E18/180</f>
        <v>1.1111111111111112</v>
      </c>
      <c r="N18" s="18">
        <f t="shared" ref="N18:P18" si="5">200*F18/180</f>
        <v>0</v>
      </c>
      <c r="O18" s="18">
        <f t="shared" si="5"/>
        <v>27.222222222222221</v>
      </c>
      <c r="P18" s="2">
        <f t="shared" si="5"/>
        <v>24</v>
      </c>
      <c r="Q18" s="8"/>
    </row>
    <row r="19" spans="2:17" x14ac:dyDescent="0.25">
      <c r="B19" s="2"/>
      <c r="C19" s="2" t="s">
        <v>50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6" spans="2:17" x14ac:dyDescent="0.25">
      <c r="B26" s="106" t="s">
        <v>31</v>
      </c>
      <c r="C26" s="106" t="s">
        <v>32</v>
      </c>
      <c r="D26" s="106" t="s">
        <v>33</v>
      </c>
      <c r="E26" s="98" t="s">
        <v>34</v>
      </c>
      <c r="F26" s="98"/>
      <c r="G26" s="98"/>
      <c r="H26" s="106" t="s">
        <v>35</v>
      </c>
      <c r="I26" s="106" t="s">
        <v>36</v>
      </c>
      <c r="J26" s="106" t="s">
        <v>31</v>
      </c>
      <c r="K26" s="106" t="s">
        <v>32</v>
      </c>
      <c r="L26" s="106" t="s">
        <v>33</v>
      </c>
      <c r="M26" s="98" t="s">
        <v>34</v>
      </c>
      <c r="N26" s="98"/>
      <c r="O26" s="98"/>
      <c r="P26" s="106" t="s">
        <v>35</v>
      </c>
      <c r="Q26" s="106" t="s">
        <v>36</v>
      </c>
    </row>
    <row r="27" spans="2:17" x14ac:dyDescent="0.25">
      <c r="B27" s="106"/>
      <c r="C27" s="106"/>
      <c r="D27" s="106"/>
      <c r="E27" s="2" t="s">
        <v>37</v>
      </c>
      <c r="F27" s="2" t="s">
        <v>38</v>
      </c>
      <c r="G27" s="2" t="s">
        <v>39</v>
      </c>
      <c r="H27" s="106"/>
      <c r="I27" s="106"/>
      <c r="J27" s="106"/>
      <c r="K27" s="106"/>
      <c r="L27" s="106"/>
      <c r="M27" s="2" t="s">
        <v>37</v>
      </c>
      <c r="N27" s="2" t="s">
        <v>38</v>
      </c>
      <c r="O27" s="2" t="s">
        <v>39</v>
      </c>
      <c r="P27" s="106"/>
      <c r="Q27" s="106"/>
    </row>
    <row r="28" spans="2:17" ht="30" x14ac:dyDescent="0.25">
      <c r="B28" s="106"/>
      <c r="C28" s="2" t="s">
        <v>61</v>
      </c>
      <c r="D28" s="2">
        <v>160</v>
      </c>
      <c r="E28" s="2">
        <v>11.1</v>
      </c>
      <c r="F28" s="2">
        <v>15</v>
      </c>
      <c r="G28" s="2">
        <v>4.9000000000000004</v>
      </c>
      <c r="H28" s="2">
        <f>E28*4+F28*9+G28*4</f>
        <v>199</v>
      </c>
      <c r="I28" s="8">
        <v>214</v>
      </c>
      <c r="J28" s="106"/>
      <c r="K28" s="16" t="s">
        <v>61</v>
      </c>
      <c r="L28" s="2">
        <v>250</v>
      </c>
      <c r="M28" s="18">
        <f>250*E28/160</f>
        <v>17.34375</v>
      </c>
      <c r="N28" s="18">
        <f t="shared" ref="N28:P28" si="6">250*F28/160</f>
        <v>23.4375</v>
      </c>
      <c r="O28" s="18">
        <f t="shared" si="6"/>
        <v>7.65625</v>
      </c>
      <c r="P28" s="18">
        <f t="shared" si="6"/>
        <v>310.9375</v>
      </c>
      <c r="Q28" s="8"/>
    </row>
    <row r="29" spans="2:17" x14ac:dyDescent="0.25">
      <c r="B29" s="106"/>
      <c r="C29" s="2" t="s">
        <v>66</v>
      </c>
      <c r="D29" s="2"/>
      <c r="E29" s="2">
        <v>0.5</v>
      </c>
      <c r="F29" s="2">
        <v>0</v>
      </c>
      <c r="G29" s="2">
        <v>1.2</v>
      </c>
      <c r="H29" s="2">
        <v>6.8</v>
      </c>
      <c r="I29" s="8"/>
      <c r="J29" s="106"/>
      <c r="K29" s="16"/>
      <c r="L29" s="2">
        <v>100</v>
      </c>
      <c r="M29" s="2">
        <f>100*E29/50</f>
        <v>1</v>
      </c>
      <c r="N29" s="2">
        <f t="shared" ref="N29:P29" si="7">100*F29/50</f>
        <v>0</v>
      </c>
      <c r="O29" s="2">
        <f t="shared" si="7"/>
        <v>2.4</v>
      </c>
      <c r="P29" s="2">
        <f t="shared" si="7"/>
        <v>13.6</v>
      </c>
      <c r="Q29" s="8"/>
    </row>
    <row r="30" spans="2:17" x14ac:dyDescent="0.25">
      <c r="B30" s="106"/>
      <c r="C30" s="2" t="s">
        <v>41</v>
      </c>
      <c r="D30" s="2">
        <v>60</v>
      </c>
      <c r="E30" s="2">
        <v>4.5999999999999996</v>
      </c>
      <c r="F30" s="2">
        <v>0.5</v>
      </c>
      <c r="G30" s="2">
        <v>29.9</v>
      </c>
      <c r="H30" s="2">
        <f t="shared" ref="H30:H31" si="8">E30*4+F30*9+G30*4</f>
        <v>142.5</v>
      </c>
      <c r="I30" s="8">
        <v>3</v>
      </c>
      <c r="J30" s="106"/>
      <c r="K30" s="16" t="s">
        <v>41</v>
      </c>
      <c r="L30" s="2">
        <v>50</v>
      </c>
      <c r="M30" s="2"/>
      <c r="N30" s="2"/>
      <c r="O30" s="2"/>
      <c r="P30" s="2"/>
      <c r="Q30" s="8"/>
    </row>
    <row r="31" spans="2:17" x14ac:dyDescent="0.25">
      <c r="B31" s="106"/>
      <c r="C31" s="2" t="s">
        <v>42</v>
      </c>
      <c r="D31" s="2">
        <v>180</v>
      </c>
      <c r="E31" s="2">
        <v>0</v>
      </c>
      <c r="F31" s="2">
        <v>0</v>
      </c>
      <c r="G31" s="2">
        <v>5</v>
      </c>
      <c r="H31" s="2">
        <f t="shared" si="8"/>
        <v>20</v>
      </c>
      <c r="I31" s="8">
        <v>392</v>
      </c>
      <c r="J31" s="106"/>
      <c r="K31" s="16" t="s">
        <v>42</v>
      </c>
      <c r="L31" s="2">
        <v>200</v>
      </c>
      <c r="M31" s="2">
        <f>200*E31/180</f>
        <v>0</v>
      </c>
      <c r="N31" s="2">
        <f t="shared" ref="N31:P31" si="9">200*F31/180</f>
        <v>0</v>
      </c>
      <c r="O31" s="18">
        <f t="shared" si="9"/>
        <v>5.5555555555555554</v>
      </c>
      <c r="P31" s="18">
        <f t="shared" si="9"/>
        <v>22.222222222222221</v>
      </c>
      <c r="Q31" s="8"/>
    </row>
    <row r="32" spans="2:17" x14ac:dyDescent="0.25">
      <c r="B32" s="92" t="s">
        <v>3</v>
      </c>
      <c r="C32" s="93"/>
      <c r="D32" s="5" t="e">
        <f>#REF!</f>
        <v>#REF!</v>
      </c>
      <c r="E32" s="5" t="e">
        <f>#REF!</f>
        <v>#REF!</v>
      </c>
      <c r="F32" s="5" t="e">
        <f>#REF!</f>
        <v>#REF!</v>
      </c>
      <c r="G32" s="5" t="e">
        <f>#REF!</f>
        <v>#REF!</v>
      </c>
      <c r="H32" s="5" t="e">
        <f t="shared" ref="H32:H40" si="10">E32*4+F32*9+G32*4</f>
        <v>#REF!</v>
      </c>
      <c r="I32" s="8"/>
      <c r="J32" s="102" t="s">
        <v>3</v>
      </c>
      <c r="K32" s="103"/>
      <c r="L32" s="5"/>
      <c r="M32" s="5"/>
      <c r="N32" s="5"/>
      <c r="O32" s="5"/>
      <c r="P32" s="5"/>
      <c r="Q32" s="8"/>
    </row>
    <row r="33" spans="2:17" ht="30" x14ac:dyDescent="0.25">
      <c r="B33" s="27"/>
      <c r="C33" s="2" t="s">
        <v>54</v>
      </c>
      <c r="D33" s="2">
        <v>200</v>
      </c>
      <c r="E33" s="2">
        <v>2.2999999999999998</v>
      </c>
      <c r="F33" s="2">
        <v>3.3</v>
      </c>
      <c r="G33" s="2">
        <v>9.4</v>
      </c>
      <c r="H33" s="2">
        <f t="shared" si="10"/>
        <v>76.5</v>
      </c>
      <c r="I33" s="8">
        <v>76</v>
      </c>
      <c r="J33" s="33"/>
      <c r="K33" s="16" t="s">
        <v>54</v>
      </c>
      <c r="L33" s="2">
        <v>250</v>
      </c>
      <c r="M33" s="19">
        <f>250*E33/200</f>
        <v>2.875</v>
      </c>
      <c r="N33" s="19">
        <f t="shared" ref="N33:Q33" si="11">250*F33/200</f>
        <v>4.125</v>
      </c>
      <c r="O33" s="19">
        <f t="shared" si="11"/>
        <v>11.75</v>
      </c>
      <c r="P33" s="19">
        <f t="shared" si="11"/>
        <v>95.625</v>
      </c>
      <c r="Q33" s="19">
        <f t="shared" si="11"/>
        <v>95</v>
      </c>
    </row>
    <row r="34" spans="2:17" ht="45" x14ac:dyDescent="0.25">
      <c r="B34" s="95"/>
      <c r="C34" s="16" t="s">
        <v>63</v>
      </c>
      <c r="D34" s="2">
        <v>140</v>
      </c>
      <c r="E34" s="2">
        <v>4.2</v>
      </c>
      <c r="F34" s="2">
        <v>5</v>
      </c>
      <c r="G34" s="2">
        <v>29.8</v>
      </c>
      <c r="H34" s="2">
        <f t="shared" si="10"/>
        <v>181</v>
      </c>
      <c r="I34" s="8">
        <v>181</v>
      </c>
      <c r="J34" s="100"/>
      <c r="K34" s="16" t="s">
        <v>63</v>
      </c>
      <c r="L34" s="2">
        <v>200</v>
      </c>
      <c r="M34" s="2">
        <f>200*E34/140</f>
        <v>6</v>
      </c>
      <c r="N34" s="18">
        <f t="shared" ref="N34:P34" si="12">200*F34/140</f>
        <v>7.1428571428571432</v>
      </c>
      <c r="O34" s="18">
        <f t="shared" si="12"/>
        <v>42.571428571428569</v>
      </c>
      <c r="P34" s="18">
        <f t="shared" si="12"/>
        <v>258.57142857142856</v>
      </c>
      <c r="Q34" s="8"/>
    </row>
    <row r="35" spans="2:17" ht="60" x14ac:dyDescent="0.25">
      <c r="B35" s="95"/>
      <c r="C35" s="28" t="s">
        <v>55</v>
      </c>
      <c r="D35" s="29">
        <v>20</v>
      </c>
      <c r="E35" s="29">
        <v>0.2</v>
      </c>
      <c r="F35" s="29">
        <v>0.8</v>
      </c>
      <c r="G35" s="29">
        <v>0.8</v>
      </c>
      <c r="H35" s="2">
        <f t="shared" si="10"/>
        <v>11.2</v>
      </c>
      <c r="I35" s="8">
        <v>347</v>
      </c>
      <c r="J35" s="100"/>
      <c r="K35" s="28" t="s">
        <v>55</v>
      </c>
      <c r="L35" s="29">
        <v>30</v>
      </c>
      <c r="M35" s="29">
        <f>30*E35/20</f>
        <v>0.3</v>
      </c>
      <c r="N35" s="29">
        <f t="shared" ref="N35:P35" si="13">30*F35/20</f>
        <v>1.2</v>
      </c>
      <c r="O35" s="29">
        <f t="shared" si="13"/>
        <v>1.2</v>
      </c>
      <c r="P35" s="29">
        <f t="shared" si="13"/>
        <v>16.8</v>
      </c>
      <c r="Q35" s="8"/>
    </row>
    <row r="36" spans="2:17" x14ac:dyDescent="0.25">
      <c r="B36" s="95"/>
      <c r="C36" t="s">
        <v>57</v>
      </c>
      <c r="D36" s="26">
        <v>50</v>
      </c>
      <c r="E36" s="26">
        <v>0.7</v>
      </c>
      <c r="F36" s="26">
        <v>1.7</v>
      </c>
      <c r="G36" s="26">
        <v>7.7</v>
      </c>
      <c r="H36" s="2">
        <f t="shared" si="10"/>
        <v>48.9</v>
      </c>
      <c r="I36" s="8">
        <v>41</v>
      </c>
      <c r="J36" s="100"/>
      <c r="K36" s="9" t="s">
        <v>57</v>
      </c>
      <c r="L36" s="26">
        <v>100</v>
      </c>
      <c r="M36" s="26">
        <f>100*E36/50</f>
        <v>1.4</v>
      </c>
      <c r="N36" s="26">
        <f t="shared" ref="N36:P36" si="14">100*F36/50</f>
        <v>3.4</v>
      </c>
      <c r="O36" s="26">
        <f t="shared" si="14"/>
        <v>15.4</v>
      </c>
      <c r="P36" s="26">
        <f t="shared" si="14"/>
        <v>97.8</v>
      </c>
      <c r="Q36" s="8"/>
    </row>
    <row r="37" spans="2:17" ht="30" x14ac:dyDescent="0.25">
      <c r="B37" s="95"/>
      <c r="C37" s="16" t="s">
        <v>56</v>
      </c>
      <c r="D37" s="2">
        <v>80</v>
      </c>
      <c r="E37" s="2">
        <v>11.9</v>
      </c>
      <c r="F37" s="2">
        <v>11.9</v>
      </c>
      <c r="G37" s="2">
        <v>2.9</v>
      </c>
      <c r="H37" s="2">
        <f t="shared" si="10"/>
        <v>166.3</v>
      </c>
      <c r="I37" s="8">
        <v>289</v>
      </c>
      <c r="J37" s="100"/>
      <c r="K37" s="16" t="s">
        <v>56</v>
      </c>
      <c r="L37" s="2">
        <v>90</v>
      </c>
      <c r="M37" s="18">
        <f>90*E37/80</f>
        <v>13.387499999999999</v>
      </c>
      <c r="N37" s="18">
        <f t="shared" ref="N37:P37" si="15">90*F37/80</f>
        <v>13.387499999999999</v>
      </c>
      <c r="O37" s="18">
        <f t="shared" si="15"/>
        <v>3.2625000000000002</v>
      </c>
      <c r="P37" s="18">
        <f t="shared" si="15"/>
        <v>187.08750000000003</v>
      </c>
      <c r="Q37" s="8"/>
    </row>
    <row r="38" spans="2:17" ht="30" x14ac:dyDescent="0.25">
      <c r="B38" s="95"/>
      <c r="C38" s="2" t="s">
        <v>48</v>
      </c>
      <c r="D38" s="2">
        <v>60</v>
      </c>
      <c r="E38" s="2">
        <v>4.2</v>
      </c>
      <c r="F38" s="2">
        <v>0.66</v>
      </c>
      <c r="G38" s="2">
        <v>24.18</v>
      </c>
      <c r="H38" s="2">
        <f t="shared" si="10"/>
        <v>119.46000000000001</v>
      </c>
      <c r="I38" s="8">
        <v>9</v>
      </c>
      <c r="J38" s="100"/>
      <c r="K38" s="16" t="s">
        <v>48</v>
      </c>
      <c r="L38" s="2">
        <v>50</v>
      </c>
      <c r="M38" s="2"/>
      <c r="N38" s="2"/>
      <c r="O38" s="2"/>
      <c r="P38" s="2"/>
      <c r="Q38" s="8"/>
    </row>
    <row r="39" spans="2:17" x14ac:dyDescent="0.25">
      <c r="B39" s="95"/>
      <c r="C39" s="2" t="s">
        <v>65</v>
      </c>
      <c r="D39" s="2"/>
      <c r="E39" s="2"/>
      <c r="F39" s="2"/>
      <c r="G39" s="2"/>
      <c r="H39" s="2"/>
      <c r="I39" s="8"/>
      <c r="J39" s="100"/>
      <c r="K39" s="16"/>
      <c r="L39" s="2"/>
      <c r="M39" s="2"/>
      <c r="N39" s="2"/>
      <c r="O39" s="2"/>
      <c r="P39" s="2"/>
      <c r="Q39" s="8"/>
    </row>
    <row r="40" spans="2:17" ht="45" x14ac:dyDescent="0.25">
      <c r="B40" s="96"/>
      <c r="C40" s="17" t="s">
        <v>64</v>
      </c>
      <c r="D40" s="17">
        <v>180</v>
      </c>
      <c r="E40" s="30">
        <v>1.3</v>
      </c>
      <c r="F40" s="17">
        <v>1.2</v>
      </c>
      <c r="G40" s="17">
        <v>17.399999999999999</v>
      </c>
      <c r="H40" s="17">
        <f t="shared" si="10"/>
        <v>85.6</v>
      </c>
      <c r="I40" s="31">
        <v>395</v>
      </c>
      <c r="J40" s="101"/>
      <c r="K40" s="24" t="s">
        <v>64</v>
      </c>
      <c r="L40" s="17">
        <v>200</v>
      </c>
      <c r="M40" s="30">
        <f>200*E40/180</f>
        <v>1.4444444444444444</v>
      </c>
      <c r="N40" s="30">
        <f t="shared" ref="N40:P40" si="16">200*F40/180</f>
        <v>1.3333333333333333</v>
      </c>
      <c r="O40" s="30">
        <f t="shared" si="16"/>
        <v>19.333333333333332</v>
      </c>
      <c r="P40" s="30">
        <f t="shared" si="16"/>
        <v>95.111111111111114</v>
      </c>
      <c r="Q40" s="31"/>
    </row>
    <row r="41" spans="2:17" x14ac:dyDescent="0.25">
      <c r="B41" s="109" t="s">
        <v>3</v>
      </c>
      <c r="C41" s="109"/>
      <c r="D41" s="5">
        <f>SUM(D33:D40)</f>
        <v>730</v>
      </c>
      <c r="E41" s="5">
        <f>SUM(E33:E40)</f>
        <v>24.8</v>
      </c>
      <c r="F41" s="5">
        <f>SUM(F33:F40)</f>
        <v>24.560000000000002</v>
      </c>
      <c r="G41" s="5">
        <f>SUM(G33:G40)</f>
        <v>92.18</v>
      </c>
      <c r="H41" s="5">
        <f>SUM(H33:H40)</f>
        <v>688.96</v>
      </c>
      <c r="I41" s="8"/>
      <c r="J41" s="110" t="s">
        <v>3</v>
      </c>
      <c r="K41" s="110"/>
      <c r="L41" s="5"/>
      <c r="M41" s="5"/>
      <c r="N41" s="5"/>
      <c r="O41" s="5"/>
      <c r="P41" s="5"/>
      <c r="Q41" s="8"/>
    </row>
    <row r="42" spans="2:17" ht="30" x14ac:dyDescent="0.25">
      <c r="B42" s="94"/>
      <c r="C42" s="32" t="s">
        <v>58</v>
      </c>
      <c r="D42" s="32">
        <v>180</v>
      </c>
      <c r="E42" s="32">
        <v>3.6</v>
      </c>
      <c r="F42" s="32">
        <v>3.6</v>
      </c>
      <c r="G42" s="32">
        <v>13.6</v>
      </c>
      <c r="H42" s="2">
        <f>E42*4+F42*9+G42*4</f>
        <v>101.19999999999999</v>
      </c>
      <c r="I42" s="8">
        <v>94</v>
      </c>
      <c r="J42" s="99"/>
      <c r="K42" s="34" t="s">
        <v>58</v>
      </c>
      <c r="L42" s="32">
        <v>200</v>
      </c>
      <c r="M42" s="32">
        <f>200*E42/180</f>
        <v>4</v>
      </c>
      <c r="N42" s="32">
        <f t="shared" ref="N42:P42" si="17">200*F42/180</f>
        <v>4</v>
      </c>
      <c r="O42" s="37">
        <f t="shared" si="17"/>
        <v>15.111111111111111</v>
      </c>
      <c r="P42" s="37">
        <f t="shared" si="17"/>
        <v>112.44444444444443</v>
      </c>
      <c r="Q42" s="8"/>
    </row>
    <row r="43" spans="2:17" ht="45" x14ac:dyDescent="0.25">
      <c r="B43" s="95"/>
      <c r="C43" s="2" t="s">
        <v>59</v>
      </c>
      <c r="D43" s="2">
        <v>40</v>
      </c>
      <c r="E43" s="2">
        <v>2.8</v>
      </c>
      <c r="F43" s="2">
        <v>1.5</v>
      </c>
      <c r="G43" s="2">
        <v>19.8</v>
      </c>
      <c r="H43" s="2">
        <f>E43*4+F43*9+G43*4</f>
        <v>103.9</v>
      </c>
      <c r="I43" s="8">
        <v>4</v>
      </c>
      <c r="J43" s="100"/>
      <c r="K43" s="16" t="s">
        <v>59</v>
      </c>
      <c r="L43" s="2">
        <v>70</v>
      </c>
      <c r="M43" s="2">
        <f>70*E43/40</f>
        <v>4.9000000000000004</v>
      </c>
      <c r="N43" s="19">
        <f t="shared" ref="N43:P43" si="18">70*F43/40</f>
        <v>2.625</v>
      </c>
      <c r="O43" s="2">
        <f t="shared" si="18"/>
        <v>34.65</v>
      </c>
      <c r="P43" s="19">
        <f t="shared" si="18"/>
        <v>181.82499999999999</v>
      </c>
      <c r="Q43" s="8"/>
    </row>
    <row r="44" spans="2:17" ht="30" x14ac:dyDescent="0.25">
      <c r="B44" s="96"/>
      <c r="C44" s="17" t="s">
        <v>60</v>
      </c>
      <c r="D44" s="2">
        <v>180</v>
      </c>
      <c r="E44" s="2">
        <v>0.6</v>
      </c>
      <c r="F44" s="2">
        <v>0</v>
      </c>
      <c r="G44" s="2">
        <v>14.04</v>
      </c>
      <c r="H44" s="2">
        <v>27.6</v>
      </c>
      <c r="I44" s="8">
        <v>402</v>
      </c>
      <c r="J44" s="101"/>
      <c r="K44" s="24" t="s">
        <v>60</v>
      </c>
      <c r="L44" s="2">
        <v>200</v>
      </c>
      <c r="M44" s="18">
        <f>200*E44/180</f>
        <v>0.66666666666666663</v>
      </c>
      <c r="N44" s="2">
        <f t="shared" ref="N44:P44" si="19">200*F44/180</f>
        <v>0</v>
      </c>
      <c r="O44" s="18">
        <f t="shared" si="19"/>
        <v>15.6</v>
      </c>
      <c r="P44" s="18">
        <f t="shared" si="19"/>
        <v>30.666666666666668</v>
      </c>
      <c r="Q44" s="8"/>
    </row>
    <row r="50" spans="2:17" x14ac:dyDescent="0.25">
      <c r="B50" s="106" t="s">
        <v>31</v>
      </c>
      <c r="C50" s="106" t="s">
        <v>32</v>
      </c>
      <c r="D50" s="106" t="s">
        <v>33</v>
      </c>
      <c r="E50" s="98" t="s">
        <v>34</v>
      </c>
      <c r="F50" s="98"/>
      <c r="G50" s="98"/>
      <c r="H50" s="106" t="s">
        <v>35</v>
      </c>
      <c r="I50" s="106" t="s">
        <v>36</v>
      </c>
      <c r="J50" s="106" t="s">
        <v>31</v>
      </c>
      <c r="K50" s="106" t="s">
        <v>32</v>
      </c>
      <c r="L50" s="106" t="s">
        <v>33</v>
      </c>
      <c r="M50" s="98" t="s">
        <v>34</v>
      </c>
      <c r="N50" s="98"/>
      <c r="O50" s="98"/>
      <c r="P50" s="106" t="s">
        <v>35</v>
      </c>
      <c r="Q50" s="106" t="s">
        <v>36</v>
      </c>
    </row>
    <row r="51" spans="2:17" x14ac:dyDescent="0.25">
      <c r="B51" s="106"/>
      <c r="C51" s="106"/>
      <c r="D51" s="106"/>
      <c r="E51" s="2" t="s">
        <v>37</v>
      </c>
      <c r="F51" s="2" t="s">
        <v>38</v>
      </c>
      <c r="G51" s="2" t="s">
        <v>39</v>
      </c>
      <c r="H51" s="106"/>
      <c r="I51" s="106"/>
      <c r="J51" s="106"/>
      <c r="K51" s="106"/>
      <c r="L51" s="106"/>
      <c r="M51" s="2" t="s">
        <v>37</v>
      </c>
      <c r="N51" s="2" t="s">
        <v>38</v>
      </c>
      <c r="O51" s="2" t="s">
        <v>39</v>
      </c>
      <c r="P51" s="106"/>
      <c r="Q51" s="106"/>
    </row>
    <row r="52" spans="2:17" ht="30" x14ac:dyDescent="0.25">
      <c r="B52" s="2"/>
      <c r="C52" s="2" t="s">
        <v>69</v>
      </c>
      <c r="D52" s="2">
        <v>165</v>
      </c>
      <c r="E52" s="2">
        <v>4.2</v>
      </c>
      <c r="F52" s="2">
        <v>4.2</v>
      </c>
      <c r="G52" s="2">
        <v>25.4</v>
      </c>
      <c r="H52" s="2">
        <f>E52*4+F52*9+G52*4</f>
        <v>156.19999999999999</v>
      </c>
      <c r="I52" s="8">
        <v>189</v>
      </c>
      <c r="J52" s="42"/>
      <c r="K52" s="42" t="s">
        <v>69</v>
      </c>
      <c r="L52" s="2">
        <v>200</v>
      </c>
      <c r="M52" s="18">
        <f>200*E52/165</f>
        <v>5.0909090909090908</v>
      </c>
      <c r="N52" s="18">
        <f t="shared" ref="N52:P52" si="20">200*F52/165</f>
        <v>5.0909090909090908</v>
      </c>
      <c r="O52" s="18">
        <f t="shared" si="20"/>
        <v>30.787878787878789</v>
      </c>
      <c r="P52" s="18">
        <f t="shared" si="20"/>
        <v>189.33333333333331</v>
      </c>
      <c r="Q52" s="8"/>
    </row>
    <row r="53" spans="2:17" x14ac:dyDescent="0.25">
      <c r="B53" s="2"/>
      <c r="C53" s="2" t="s">
        <v>79</v>
      </c>
      <c r="D53" s="2">
        <v>10</v>
      </c>
      <c r="E53" s="2">
        <v>0.1</v>
      </c>
      <c r="F53" s="2">
        <v>8.3000000000000007</v>
      </c>
      <c r="G53" s="2">
        <v>0.1</v>
      </c>
      <c r="H53" s="2">
        <v>75.5</v>
      </c>
      <c r="I53" s="8"/>
      <c r="J53" s="42"/>
      <c r="K53" s="42"/>
      <c r="L53" s="2">
        <v>20</v>
      </c>
      <c r="M53" s="18">
        <f>20*E53/10</f>
        <v>0.2</v>
      </c>
      <c r="N53" s="18">
        <f t="shared" ref="N53:P53" si="21">20*F53/10</f>
        <v>16.600000000000001</v>
      </c>
      <c r="O53" s="18">
        <f t="shared" si="21"/>
        <v>0.2</v>
      </c>
      <c r="P53" s="18">
        <f t="shared" si="21"/>
        <v>151</v>
      </c>
      <c r="Q53" s="8"/>
    </row>
    <row r="54" spans="2:17" x14ac:dyDescent="0.25">
      <c r="B54" s="2"/>
      <c r="C54" s="2" t="s">
        <v>41</v>
      </c>
      <c r="D54" s="2">
        <v>65</v>
      </c>
      <c r="E54" s="2">
        <v>5</v>
      </c>
      <c r="F54" s="2">
        <v>0.6</v>
      </c>
      <c r="G54" s="2">
        <v>32.299999999999997</v>
      </c>
      <c r="H54" s="2">
        <f t="shared" ref="H54:H56" si="22">E54*4+F54*9+G54*4</f>
        <v>154.6</v>
      </c>
      <c r="I54" s="8">
        <v>3</v>
      </c>
      <c r="J54" s="42"/>
      <c r="K54" s="42" t="s">
        <v>41</v>
      </c>
      <c r="L54" s="2">
        <v>90</v>
      </c>
      <c r="M54" s="18">
        <f>90*E54/65</f>
        <v>6.9230769230769234</v>
      </c>
      <c r="N54" s="18">
        <f t="shared" ref="N54:P54" si="23">90*F54/65</f>
        <v>0.83076923076923082</v>
      </c>
      <c r="O54" s="18">
        <f t="shared" si="23"/>
        <v>44.723076923076917</v>
      </c>
      <c r="P54" s="18">
        <f t="shared" si="23"/>
        <v>214.06153846153848</v>
      </c>
      <c r="Q54" s="8"/>
    </row>
    <row r="55" spans="2:17" x14ac:dyDescent="0.25">
      <c r="B55" s="2"/>
      <c r="C55" s="2" t="s">
        <v>75</v>
      </c>
      <c r="D55" s="2">
        <v>5</v>
      </c>
      <c r="E55" s="2">
        <v>1.17</v>
      </c>
      <c r="F55" s="2">
        <v>1.5</v>
      </c>
      <c r="G55" s="2">
        <v>0</v>
      </c>
      <c r="H55" s="2">
        <f t="shared" si="22"/>
        <v>18.18</v>
      </c>
      <c r="I55" s="8">
        <v>14</v>
      </c>
      <c r="J55" s="42"/>
      <c r="K55" s="42" t="s">
        <v>75</v>
      </c>
      <c r="L55" s="2">
        <v>30</v>
      </c>
      <c r="M55" s="2">
        <f>30*E55/5</f>
        <v>7.0199999999999987</v>
      </c>
      <c r="N55" s="2">
        <f t="shared" ref="N55:P55" si="24">30*F55/5</f>
        <v>9</v>
      </c>
      <c r="O55" s="2">
        <f t="shared" si="24"/>
        <v>0</v>
      </c>
      <c r="P55" s="2">
        <f t="shared" si="24"/>
        <v>109.08</v>
      </c>
      <c r="Q55" s="8"/>
    </row>
    <row r="56" spans="2:17" x14ac:dyDescent="0.25">
      <c r="B56" s="2"/>
      <c r="C56" s="2" t="s">
        <v>42</v>
      </c>
      <c r="D56" s="2">
        <v>180</v>
      </c>
      <c r="E56" s="2">
        <v>0</v>
      </c>
      <c r="F56" s="2">
        <v>0</v>
      </c>
      <c r="G56" s="2">
        <v>5</v>
      </c>
      <c r="H56" s="2">
        <f t="shared" si="22"/>
        <v>20</v>
      </c>
      <c r="I56" s="8">
        <v>392</v>
      </c>
      <c r="J56" s="42"/>
      <c r="K56" s="42" t="s">
        <v>42</v>
      </c>
      <c r="L56" s="2">
        <v>200</v>
      </c>
      <c r="M56" s="2">
        <f>200*E56/180</f>
        <v>0</v>
      </c>
      <c r="N56" s="2">
        <f t="shared" ref="N56:P56" si="25">200*F56/180</f>
        <v>0</v>
      </c>
      <c r="O56" s="18">
        <f t="shared" si="25"/>
        <v>5.5555555555555554</v>
      </c>
      <c r="P56" s="18">
        <f t="shared" si="25"/>
        <v>22.222222222222221</v>
      </c>
      <c r="Q56" s="8"/>
    </row>
    <row r="57" spans="2:17" x14ac:dyDescent="0.25">
      <c r="B57" s="109" t="s">
        <v>3</v>
      </c>
      <c r="C57" s="109"/>
      <c r="D57" s="5" t="e">
        <f>#REF!+#REF!</f>
        <v>#REF!</v>
      </c>
      <c r="E57" s="5" t="e">
        <f>#REF!+#REF!</f>
        <v>#REF!</v>
      </c>
      <c r="F57" s="5" t="e">
        <f>#REF!+#REF!</f>
        <v>#REF!</v>
      </c>
      <c r="G57" s="5" t="e">
        <f>#REF!+#REF!</f>
        <v>#REF!</v>
      </c>
      <c r="H57" s="5" t="e">
        <f>E57*4+F57*9+G57*4</f>
        <v>#REF!</v>
      </c>
      <c r="I57" s="8"/>
      <c r="J57" s="43" t="s">
        <v>3</v>
      </c>
      <c r="K57" s="43"/>
      <c r="L57" s="5"/>
      <c r="M57" s="5"/>
      <c r="N57" s="5"/>
      <c r="O57" s="5"/>
      <c r="P57" s="5"/>
      <c r="Q57" s="8"/>
    </row>
    <row r="58" spans="2:17" ht="45" x14ac:dyDescent="0.25">
      <c r="B58" s="2"/>
      <c r="C58" s="2" t="s">
        <v>70</v>
      </c>
      <c r="D58" s="2">
        <v>200</v>
      </c>
      <c r="E58" s="2">
        <v>2.9</v>
      </c>
      <c r="F58" s="2">
        <v>2.9</v>
      </c>
      <c r="G58" s="2">
        <v>15.5</v>
      </c>
      <c r="H58" s="2">
        <f>E58*4+F58*9+G58*4</f>
        <v>99.699999999999989</v>
      </c>
      <c r="I58" s="8">
        <v>82</v>
      </c>
      <c r="J58" s="42"/>
      <c r="K58" s="42" t="s">
        <v>70</v>
      </c>
      <c r="L58" s="2">
        <v>250</v>
      </c>
      <c r="M58" s="18">
        <f>250*E58/200</f>
        <v>3.625</v>
      </c>
      <c r="N58" s="18">
        <f t="shared" ref="N58:P58" si="26">250*F58/200</f>
        <v>3.625</v>
      </c>
      <c r="O58" s="18">
        <f t="shared" si="26"/>
        <v>19.375</v>
      </c>
      <c r="P58" s="18">
        <f t="shared" si="26"/>
        <v>124.62499999999999</v>
      </c>
      <c r="Q58" s="8"/>
    </row>
    <row r="59" spans="2:17" ht="180" x14ac:dyDescent="0.25">
      <c r="B59" s="2"/>
      <c r="C59" s="38" t="s">
        <v>76</v>
      </c>
      <c r="D59" s="17">
        <v>180</v>
      </c>
      <c r="E59" s="17">
        <v>13.4</v>
      </c>
      <c r="F59" s="17">
        <v>21.5</v>
      </c>
      <c r="G59" s="17">
        <v>10.9</v>
      </c>
      <c r="H59" s="17">
        <f t="shared" ref="H59:H63" si="27">E59*4+F59*9+G59*4</f>
        <v>290.7</v>
      </c>
      <c r="I59" s="8">
        <v>151</v>
      </c>
      <c r="J59" s="42"/>
      <c r="K59" s="41" t="s">
        <v>76</v>
      </c>
      <c r="L59" s="17">
        <v>240</v>
      </c>
      <c r="M59" s="30">
        <f>240*E59/180</f>
        <v>17.866666666666667</v>
      </c>
      <c r="N59" s="30">
        <f t="shared" ref="N59:P59" si="28">240*F59/180</f>
        <v>28.666666666666668</v>
      </c>
      <c r="O59" s="30">
        <f t="shared" si="28"/>
        <v>14.533333333333333</v>
      </c>
      <c r="P59" s="30">
        <f t="shared" si="28"/>
        <v>387.6</v>
      </c>
      <c r="Q59" s="8"/>
    </row>
    <row r="60" spans="2:17" x14ac:dyDescent="0.25">
      <c r="B60" s="2"/>
      <c r="C60" s="39" t="s">
        <v>71</v>
      </c>
      <c r="D60" s="32">
        <v>50</v>
      </c>
      <c r="E60" s="32">
        <v>0.3</v>
      </c>
      <c r="F60" s="32">
        <v>0</v>
      </c>
      <c r="G60" s="32">
        <v>1.2</v>
      </c>
      <c r="H60" s="2">
        <f t="shared" si="27"/>
        <v>6</v>
      </c>
      <c r="I60" s="8">
        <v>21</v>
      </c>
      <c r="J60" s="42"/>
      <c r="K60" s="44" t="s">
        <v>71</v>
      </c>
      <c r="L60" s="32">
        <v>100</v>
      </c>
      <c r="M60" s="32">
        <f>100*E60/50</f>
        <v>0.6</v>
      </c>
      <c r="N60" s="32">
        <f t="shared" ref="N60:P60" si="29">100*F60/50</f>
        <v>0</v>
      </c>
      <c r="O60" s="32">
        <f t="shared" si="29"/>
        <v>2.4</v>
      </c>
      <c r="P60" s="32">
        <f t="shared" si="29"/>
        <v>12</v>
      </c>
      <c r="Q60" s="8"/>
    </row>
    <row r="61" spans="2:17" ht="14.45" x14ac:dyDescent="0.3">
      <c r="B61" s="2"/>
      <c r="D61" s="26"/>
      <c r="E61" s="26"/>
      <c r="F61" s="26"/>
      <c r="G61" s="26"/>
      <c r="H61" s="26">
        <f t="shared" si="27"/>
        <v>0</v>
      </c>
      <c r="I61" s="40">
        <v>41</v>
      </c>
      <c r="J61" s="42"/>
      <c r="K61" s="45"/>
      <c r="L61" s="26"/>
      <c r="M61" s="26"/>
      <c r="N61" s="26"/>
      <c r="O61" s="26"/>
      <c r="P61" s="26"/>
      <c r="Q61" s="40"/>
    </row>
    <row r="62" spans="2:17" ht="30" x14ac:dyDescent="0.25">
      <c r="B62" s="2"/>
      <c r="C62" s="2" t="s">
        <v>48</v>
      </c>
      <c r="D62" s="2">
        <v>60</v>
      </c>
      <c r="E62" s="2">
        <v>4.2</v>
      </c>
      <c r="F62" s="2">
        <v>0.66</v>
      </c>
      <c r="G62" s="2">
        <v>24.18</v>
      </c>
      <c r="H62" s="2">
        <f t="shared" si="27"/>
        <v>119.46000000000001</v>
      </c>
      <c r="I62" s="8">
        <v>9</v>
      </c>
      <c r="J62" s="42"/>
      <c r="K62" s="42" t="s">
        <v>48</v>
      </c>
      <c r="L62" s="2"/>
      <c r="M62" s="2"/>
      <c r="N62" s="2"/>
      <c r="O62" s="2"/>
      <c r="P62" s="2"/>
      <c r="Q62" s="8"/>
    </row>
    <row r="63" spans="2:17" x14ac:dyDescent="0.25">
      <c r="B63" s="2"/>
      <c r="C63" s="17" t="s">
        <v>72</v>
      </c>
      <c r="D63" s="17">
        <v>180</v>
      </c>
      <c r="E63" s="17">
        <v>0.7</v>
      </c>
      <c r="F63" s="17">
        <v>0</v>
      </c>
      <c r="G63" s="17">
        <v>27.5</v>
      </c>
      <c r="H63" s="17">
        <f t="shared" si="27"/>
        <v>112.8</v>
      </c>
      <c r="I63" s="31">
        <v>401</v>
      </c>
      <c r="J63" s="42"/>
      <c r="K63" s="46" t="s">
        <v>72</v>
      </c>
      <c r="L63" s="17">
        <v>200</v>
      </c>
      <c r="M63" s="30">
        <f>200*E63/180</f>
        <v>0.77777777777777779</v>
      </c>
      <c r="N63" s="30">
        <f t="shared" ref="N63:P63" si="30">200*F63/180</f>
        <v>0</v>
      </c>
      <c r="O63" s="30">
        <f t="shared" si="30"/>
        <v>30.555555555555557</v>
      </c>
      <c r="P63" s="30">
        <f t="shared" si="30"/>
        <v>125.33333333333333</v>
      </c>
      <c r="Q63" s="31"/>
    </row>
    <row r="64" spans="2:17" x14ac:dyDescent="0.25">
      <c r="B64" s="109" t="s">
        <v>3</v>
      </c>
      <c r="C64" s="109"/>
      <c r="D64" s="5">
        <f>SUM(D58:D63)</f>
        <v>670</v>
      </c>
      <c r="E64" s="5">
        <f>E58+E59+E60+E62+E63</f>
        <v>21.5</v>
      </c>
      <c r="F64" s="5">
        <f>F58+F59+F60+F62+F63</f>
        <v>25.06</v>
      </c>
      <c r="G64" s="5">
        <f>G58+G59+G60+G62+G63</f>
        <v>79.28</v>
      </c>
      <c r="H64" s="5">
        <f>E64*4+F64*9+G64*4</f>
        <v>628.66</v>
      </c>
      <c r="I64" s="8"/>
      <c r="J64" s="43" t="s">
        <v>3</v>
      </c>
      <c r="K64" s="43"/>
      <c r="L64" s="5"/>
      <c r="M64" s="5"/>
      <c r="N64" s="5"/>
      <c r="O64" s="5"/>
      <c r="P64" s="5"/>
      <c r="Q64" s="8"/>
    </row>
    <row r="65" spans="2:18" ht="45" x14ac:dyDescent="0.25">
      <c r="B65" s="2"/>
      <c r="C65" s="2" t="s">
        <v>73</v>
      </c>
      <c r="D65" s="2">
        <v>110</v>
      </c>
      <c r="E65" s="2">
        <v>5.4</v>
      </c>
      <c r="F65" s="2">
        <v>11.3</v>
      </c>
      <c r="G65" s="2">
        <v>19.3</v>
      </c>
      <c r="H65" s="2">
        <f t="shared" ref="H65:H66" si="31">E65*4+F65*9+G65*4</f>
        <v>200.5</v>
      </c>
      <c r="I65" s="8">
        <v>299</v>
      </c>
      <c r="J65" s="42"/>
      <c r="K65" s="42" t="s">
        <v>73</v>
      </c>
      <c r="L65" s="2">
        <v>160</v>
      </c>
      <c r="M65" s="18">
        <f>160*E65/110</f>
        <v>7.8545454545454545</v>
      </c>
      <c r="N65" s="18">
        <f t="shared" ref="N65:O65" si="32">160*F65/110</f>
        <v>16.436363636363637</v>
      </c>
      <c r="O65" s="18">
        <f t="shared" si="32"/>
        <v>28.072727272727274</v>
      </c>
      <c r="P65" s="18">
        <f>160*H65/110</f>
        <v>291.63636363636363</v>
      </c>
      <c r="Q65" s="8"/>
    </row>
    <row r="66" spans="2:18" ht="30" x14ac:dyDescent="0.25">
      <c r="B66" s="2"/>
      <c r="C66" s="2" t="s">
        <v>77</v>
      </c>
      <c r="D66" s="2">
        <v>180</v>
      </c>
      <c r="E66" s="2">
        <v>0.1</v>
      </c>
      <c r="F66" s="2">
        <v>0</v>
      </c>
      <c r="G66" s="2">
        <v>11.9</v>
      </c>
      <c r="H66" s="2">
        <f t="shared" si="31"/>
        <v>48</v>
      </c>
      <c r="I66" s="8">
        <v>436</v>
      </c>
      <c r="J66" s="42"/>
      <c r="K66" s="42" t="s">
        <v>77</v>
      </c>
      <c r="L66" s="2"/>
      <c r="M66" s="18">
        <f>200*E66/180</f>
        <v>0.1111111111111111</v>
      </c>
      <c r="N66" s="18">
        <f t="shared" ref="N66:P66" si="33">200*F66/180</f>
        <v>0</v>
      </c>
      <c r="O66" s="18">
        <f t="shared" si="33"/>
        <v>13.222222222222221</v>
      </c>
      <c r="P66" s="18">
        <f t="shared" si="33"/>
        <v>53.333333333333336</v>
      </c>
      <c r="Q66" s="8"/>
    </row>
    <row r="67" spans="2:18" x14ac:dyDescent="0.25">
      <c r="B67" s="2"/>
      <c r="C67" s="26" t="s">
        <v>44</v>
      </c>
      <c r="D67" s="26">
        <v>100</v>
      </c>
      <c r="E67" s="26">
        <v>0.4</v>
      </c>
      <c r="F67" s="26">
        <v>0</v>
      </c>
      <c r="G67" s="26">
        <v>10.7</v>
      </c>
      <c r="H67" s="2">
        <f>E67*4+F67*9+G67*4</f>
        <v>44.4</v>
      </c>
      <c r="I67" s="40">
        <v>7</v>
      </c>
      <c r="J67" s="42"/>
      <c r="K67" s="47" t="s">
        <v>44</v>
      </c>
      <c r="L67" s="26"/>
      <c r="M67" s="26"/>
      <c r="N67" s="26"/>
      <c r="O67" s="26"/>
      <c r="P67" s="2"/>
      <c r="Q67" s="40"/>
    </row>
    <row r="71" spans="2:18" x14ac:dyDescent="0.25">
      <c r="B71" s="99" t="s">
        <v>31</v>
      </c>
      <c r="C71" s="99" t="s">
        <v>32</v>
      </c>
      <c r="D71" s="99" t="s">
        <v>33</v>
      </c>
      <c r="E71" s="85" t="s">
        <v>34</v>
      </c>
      <c r="F71" s="86"/>
      <c r="G71" s="108"/>
      <c r="H71" s="99" t="s">
        <v>35</v>
      </c>
      <c r="I71" s="99" t="s">
        <v>36</v>
      </c>
      <c r="K71" s="99" t="s">
        <v>31</v>
      </c>
      <c r="L71" s="99" t="s">
        <v>32</v>
      </c>
      <c r="M71" s="99" t="s">
        <v>33</v>
      </c>
      <c r="N71" s="85" t="s">
        <v>34</v>
      </c>
      <c r="O71" s="86"/>
      <c r="P71" s="108"/>
      <c r="Q71" s="99" t="s">
        <v>35</v>
      </c>
      <c r="R71" s="99" t="s">
        <v>36</v>
      </c>
    </row>
    <row r="72" spans="2:18" x14ac:dyDescent="0.25">
      <c r="B72" s="101"/>
      <c r="C72" s="101"/>
      <c r="D72" s="101"/>
      <c r="E72" s="2" t="s">
        <v>37</v>
      </c>
      <c r="F72" s="2" t="s">
        <v>38</v>
      </c>
      <c r="G72" s="2" t="s">
        <v>39</v>
      </c>
      <c r="H72" s="101"/>
      <c r="I72" s="101"/>
      <c r="K72" s="101"/>
      <c r="L72" s="101"/>
      <c r="M72" s="101"/>
      <c r="N72" s="2" t="s">
        <v>37</v>
      </c>
      <c r="O72" s="2" t="s">
        <v>38</v>
      </c>
      <c r="P72" s="2" t="s">
        <v>39</v>
      </c>
      <c r="Q72" s="101"/>
      <c r="R72" s="101"/>
    </row>
    <row r="73" spans="2:18" ht="34.5" customHeight="1" x14ac:dyDescent="0.25">
      <c r="B73" s="94" t="s">
        <v>21</v>
      </c>
      <c r="C73" s="2" t="s">
        <v>80</v>
      </c>
      <c r="D73" s="17">
        <v>200</v>
      </c>
      <c r="E73" s="17">
        <v>7.1</v>
      </c>
      <c r="F73" s="17">
        <v>7.4</v>
      </c>
      <c r="G73" s="17">
        <v>8.1</v>
      </c>
      <c r="H73" s="17">
        <f>E73*4+F73*9+G73*4</f>
        <v>127.4</v>
      </c>
      <c r="I73" s="8">
        <v>95</v>
      </c>
      <c r="K73" s="99" t="s">
        <v>21</v>
      </c>
      <c r="L73" s="16" t="s">
        <v>80</v>
      </c>
      <c r="M73" s="17">
        <v>250</v>
      </c>
      <c r="N73" s="30">
        <f>250*E73/200</f>
        <v>8.875</v>
      </c>
      <c r="O73" s="30">
        <f t="shared" ref="O73:Q73" si="34">250*F73/200</f>
        <v>9.25</v>
      </c>
      <c r="P73" s="30">
        <f t="shared" si="34"/>
        <v>10.125</v>
      </c>
      <c r="Q73" s="30">
        <f t="shared" si="34"/>
        <v>159.25</v>
      </c>
      <c r="R73" s="8"/>
    </row>
    <row r="74" spans="2:18" ht="18.75" customHeight="1" x14ac:dyDescent="0.25">
      <c r="B74" s="95"/>
      <c r="C74" s="2" t="s">
        <v>41</v>
      </c>
      <c r="D74" s="17">
        <v>65</v>
      </c>
      <c r="E74" s="17">
        <v>5</v>
      </c>
      <c r="F74" s="17">
        <v>0.6</v>
      </c>
      <c r="G74" s="17">
        <v>32.299999999999997</v>
      </c>
      <c r="H74" s="17">
        <f t="shared" ref="H74:H86" si="35">E74*4+F74*9+G74*4</f>
        <v>154.6</v>
      </c>
      <c r="I74" s="8">
        <v>3</v>
      </c>
      <c r="K74" s="100"/>
      <c r="L74" s="16" t="s">
        <v>41</v>
      </c>
      <c r="M74" s="17"/>
      <c r="N74" s="17"/>
      <c r="O74" s="17"/>
      <c r="P74" s="17"/>
      <c r="Q74" s="17"/>
      <c r="R74" s="8"/>
    </row>
    <row r="75" spans="2:18" ht="25.5" customHeight="1" x14ac:dyDescent="0.25">
      <c r="B75" s="96"/>
      <c r="C75" s="2" t="s">
        <v>29</v>
      </c>
      <c r="D75" s="2">
        <v>197</v>
      </c>
      <c r="E75" s="2">
        <v>0.2</v>
      </c>
      <c r="F75" s="2">
        <v>0</v>
      </c>
      <c r="G75" s="2">
        <v>10</v>
      </c>
      <c r="H75" s="2">
        <f t="shared" si="35"/>
        <v>40.799999999999997</v>
      </c>
      <c r="I75" s="8">
        <v>393</v>
      </c>
      <c r="K75" s="101"/>
      <c r="L75" s="16" t="s">
        <v>29</v>
      </c>
      <c r="M75" s="2">
        <v>200</v>
      </c>
      <c r="N75" s="18">
        <f>200*E75/197</f>
        <v>0.20304568527918782</v>
      </c>
      <c r="O75" s="18">
        <f t="shared" ref="O75:Q75" si="36">200*F75/197</f>
        <v>0</v>
      </c>
      <c r="P75" s="18">
        <f t="shared" si="36"/>
        <v>10.152284263959391</v>
      </c>
      <c r="Q75" s="18">
        <f t="shared" si="36"/>
        <v>41.421319796954307</v>
      </c>
      <c r="R75" s="8"/>
    </row>
    <row r="76" spans="2:18" x14ac:dyDescent="0.25">
      <c r="B76" s="92" t="s">
        <v>3</v>
      </c>
      <c r="C76" s="93"/>
      <c r="D76" s="5">
        <f>D73+D74+D75</f>
        <v>462</v>
      </c>
      <c r="E76" s="5">
        <f>E73+E74+E75</f>
        <v>12.299999999999999</v>
      </c>
      <c r="F76" s="5">
        <f>F73+F74+F75</f>
        <v>8</v>
      </c>
      <c r="G76" s="5">
        <f>G73+G74+G75</f>
        <v>50.4</v>
      </c>
      <c r="H76" s="5">
        <f>E76*4+F76*9+G76*4</f>
        <v>322.79999999999995</v>
      </c>
      <c r="I76" s="8"/>
      <c r="K76" s="102" t="s">
        <v>3</v>
      </c>
      <c r="L76" s="103"/>
      <c r="M76" s="5"/>
      <c r="N76" s="5"/>
      <c r="O76" s="5"/>
      <c r="P76" s="5"/>
      <c r="Q76" s="5"/>
      <c r="R76" s="8"/>
    </row>
    <row r="77" spans="2:18" ht="30" x14ac:dyDescent="0.25">
      <c r="B77" s="2" t="s">
        <v>43</v>
      </c>
      <c r="C77" s="2" t="s">
        <v>62</v>
      </c>
      <c r="D77" s="2">
        <v>100</v>
      </c>
      <c r="E77" s="2">
        <v>0.4</v>
      </c>
      <c r="F77" s="2">
        <v>0</v>
      </c>
      <c r="G77" s="2">
        <v>11.3</v>
      </c>
      <c r="H77" s="2">
        <v>46.800000000000004</v>
      </c>
      <c r="I77" s="8">
        <v>6</v>
      </c>
      <c r="K77" s="16" t="s">
        <v>43</v>
      </c>
      <c r="L77" s="16" t="s">
        <v>62</v>
      </c>
      <c r="M77" s="2"/>
      <c r="N77" s="2"/>
      <c r="O77" s="2"/>
      <c r="P77" s="2"/>
      <c r="Q77" s="2"/>
      <c r="R77" s="8"/>
    </row>
    <row r="78" spans="2:18" x14ac:dyDescent="0.25">
      <c r="B78" s="109" t="s">
        <v>3</v>
      </c>
      <c r="C78" s="109"/>
      <c r="D78" s="5">
        <f>D77</f>
        <v>100</v>
      </c>
      <c r="E78" s="5">
        <f t="shared" ref="E78:G78" si="37">E77</f>
        <v>0.4</v>
      </c>
      <c r="F78" s="5">
        <f t="shared" si="37"/>
        <v>0</v>
      </c>
      <c r="G78" s="5">
        <f t="shared" si="37"/>
        <v>11.3</v>
      </c>
      <c r="H78" s="5">
        <f>E78*4+F78*9+G78*4</f>
        <v>46.800000000000004</v>
      </c>
      <c r="I78" s="8"/>
      <c r="K78" s="110" t="s">
        <v>3</v>
      </c>
      <c r="L78" s="110"/>
      <c r="M78" s="5"/>
      <c r="N78" s="5"/>
      <c r="O78" s="5"/>
      <c r="P78" s="5"/>
      <c r="Q78" s="5"/>
      <c r="R78" s="8"/>
    </row>
    <row r="79" spans="2:18" ht="33.75" customHeight="1" x14ac:dyDescent="0.25">
      <c r="B79" s="107" t="s">
        <v>1</v>
      </c>
      <c r="C79" s="2" t="s">
        <v>86</v>
      </c>
      <c r="D79" s="2">
        <v>180</v>
      </c>
      <c r="E79" s="2">
        <v>4.8</v>
      </c>
      <c r="F79" s="2">
        <v>4.4000000000000004</v>
      </c>
      <c r="G79" s="2">
        <v>18.7</v>
      </c>
      <c r="H79" s="2">
        <f t="shared" si="35"/>
        <v>133.6</v>
      </c>
      <c r="I79" s="8">
        <v>62</v>
      </c>
      <c r="K79" s="106" t="s">
        <v>1</v>
      </c>
      <c r="L79" s="16" t="s">
        <v>86</v>
      </c>
      <c r="M79" s="2">
        <v>250</v>
      </c>
      <c r="N79" s="18">
        <f>250*E79/180</f>
        <v>6.666666666666667</v>
      </c>
      <c r="O79" s="18">
        <f t="shared" ref="O79:Q79" si="38">250*F79/180</f>
        <v>6.1111111111111107</v>
      </c>
      <c r="P79" s="18">
        <f t="shared" si="38"/>
        <v>25.972222222222221</v>
      </c>
      <c r="Q79" s="18">
        <f t="shared" si="38"/>
        <v>185.55555555555554</v>
      </c>
      <c r="R79" s="8"/>
    </row>
    <row r="80" spans="2:18" ht="26.25" customHeight="1" x14ac:dyDescent="0.25">
      <c r="B80" s="107"/>
      <c r="C80" s="17" t="s">
        <v>82</v>
      </c>
      <c r="D80" s="17">
        <v>200</v>
      </c>
      <c r="E80" s="17">
        <v>10</v>
      </c>
      <c r="F80" s="17">
        <v>22</v>
      </c>
      <c r="G80" s="17">
        <v>18.5</v>
      </c>
      <c r="H80" s="17">
        <f t="shared" si="35"/>
        <v>312</v>
      </c>
      <c r="I80" s="8">
        <v>258</v>
      </c>
      <c r="K80" s="106"/>
      <c r="L80" s="24" t="s">
        <v>82</v>
      </c>
      <c r="M80" s="17">
        <v>240</v>
      </c>
      <c r="N80" s="17">
        <f>240*E80/200</f>
        <v>12</v>
      </c>
      <c r="O80" s="17">
        <f t="shared" ref="O80:Q80" si="39">240*F80/200</f>
        <v>26.4</v>
      </c>
      <c r="P80" s="17">
        <f t="shared" si="39"/>
        <v>22.2</v>
      </c>
      <c r="Q80" s="17">
        <f t="shared" si="39"/>
        <v>374.4</v>
      </c>
      <c r="R80" s="8"/>
    </row>
    <row r="81" spans="2:18" ht="46.5" customHeight="1" x14ac:dyDescent="0.25">
      <c r="B81" s="107"/>
      <c r="C81" s="32" t="s">
        <v>83</v>
      </c>
      <c r="D81" s="32">
        <v>50</v>
      </c>
      <c r="E81" s="32">
        <v>7.1</v>
      </c>
      <c r="F81" s="32">
        <v>7.1</v>
      </c>
      <c r="G81" s="32">
        <v>1.6</v>
      </c>
      <c r="H81" s="2">
        <v>3.5999999999999996</v>
      </c>
      <c r="I81" s="8">
        <v>51</v>
      </c>
      <c r="K81" s="106"/>
      <c r="L81" s="34" t="s">
        <v>83</v>
      </c>
      <c r="M81" s="32">
        <v>100</v>
      </c>
      <c r="N81" s="32">
        <f>100*E81/50</f>
        <v>14.2</v>
      </c>
      <c r="O81" s="32">
        <f t="shared" ref="O81:Q81" si="40">100*F81/50</f>
        <v>14.2</v>
      </c>
      <c r="P81" s="32">
        <f t="shared" si="40"/>
        <v>3.2</v>
      </c>
      <c r="Q81" s="32">
        <f t="shared" si="40"/>
        <v>7.1999999999999993</v>
      </c>
      <c r="R81" s="8"/>
    </row>
    <row r="82" spans="2:18" ht="34.5" customHeight="1" x14ac:dyDescent="0.25">
      <c r="B82" s="107"/>
      <c r="C82" s="32" t="s">
        <v>48</v>
      </c>
      <c r="D82" s="32">
        <v>50</v>
      </c>
      <c r="E82" s="37">
        <v>2.7</v>
      </c>
      <c r="F82" s="32">
        <v>0.4</v>
      </c>
      <c r="G82" s="32">
        <v>15.2</v>
      </c>
      <c r="H82" s="2">
        <f t="shared" si="35"/>
        <v>75.2</v>
      </c>
      <c r="I82" s="8">
        <v>9</v>
      </c>
      <c r="K82" s="106"/>
      <c r="L82" s="34" t="s">
        <v>48</v>
      </c>
      <c r="M82" s="32"/>
      <c r="N82" s="37"/>
      <c r="O82" s="32"/>
      <c r="P82" s="32"/>
      <c r="Q82" s="2"/>
      <c r="R82" s="8"/>
    </row>
    <row r="83" spans="2:18" ht="27" customHeight="1" x14ac:dyDescent="0.25">
      <c r="B83" s="107"/>
      <c r="C83" s="17" t="s">
        <v>87</v>
      </c>
      <c r="D83" s="17">
        <v>180</v>
      </c>
      <c r="E83" s="17">
        <v>0.4</v>
      </c>
      <c r="F83" s="17">
        <v>0.2</v>
      </c>
      <c r="G83" s="17">
        <v>25.6</v>
      </c>
      <c r="H83" s="17">
        <f t="shared" si="35"/>
        <v>105.80000000000001</v>
      </c>
      <c r="I83" s="8">
        <v>376</v>
      </c>
      <c r="K83" s="106"/>
      <c r="L83" s="24" t="s">
        <v>87</v>
      </c>
      <c r="M83" s="17">
        <v>200</v>
      </c>
      <c r="N83" s="30">
        <f>200*E83/180</f>
        <v>0.44444444444444442</v>
      </c>
      <c r="O83" s="30">
        <f t="shared" ref="O83:Q83" si="41">200*F83/180</f>
        <v>0.22222222222222221</v>
      </c>
      <c r="P83" s="30">
        <f t="shared" si="41"/>
        <v>28.444444444444443</v>
      </c>
      <c r="Q83" s="30">
        <f t="shared" si="41"/>
        <v>117.55555555555557</v>
      </c>
      <c r="R83" s="8"/>
    </row>
    <row r="84" spans="2:18" x14ac:dyDescent="0.25">
      <c r="B84" s="109" t="s">
        <v>3</v>
      </c>
      <c r="C84" s="109"/>
      <c r="D84" s="5">
        <f>SUM(D79:D83)</f>
        <v>660</v>
      </c>
      <c r="E84" s="6">
        <f>E79+E80+E81+E82+E83</f>
        <v>24.999999999999996</v>
      </c>
      <c r="F84" s="5">
        <f>F79+F80+F81+F82+F83</f>
        <v>34.1</v>
      </c>
      <c r="G84" s="5">
        <f>G79+G80+G81+G82+G83</f>
        <v>79.599999999999994</v>
      </c>
      <c r="H84" s="5">
        <f>E84*4+F84*9+G84*4</f>
        <v>725.3</v>
      </c>
      <c r="I84" s="8"/>
      <c r="K84" s="110" t="s">
        <v>3</v>
      </c>
      <c r="L84" s="110"/>
      <c r="M84" s="5"/>
      <c r="N84" s="6"/>
      <c r="O84" s="5"/>
      <c r="P84" s="5"/>
      <c r="Q84" s="5"/>
      <c r="R84" s="8"/>
    </row>
    <row r="85" spans="2:18" ht="30" customHeight="1" x14ac:dyDescent="0.25">
      <c r="B85" s="107" t="s">
        <v>2</v>
      </c>
      <c r="C85" s="2" t="s">
        <v>84</v>
      </c>
      <c r="D85" s="2">
        <v>90</v>
      </c>
      <c r="E85" s="2">
        <v>10.7</v>
      </c>
      <c r="F85" s="2">
        <v>9.1999999999999993</v>
      </c>
      <c r="G85" s="2">
        <v>19</v>
      </c>
      <c r="H85" s="2">
        <f t="shared" si="35"/>
        <v>201.6</v>
      </c>
      <c r="I85" s="8">
        <v>233</v>
      </c>
      <c r="K85" s="106" t="s">
        <v>2</v>
      </c>
      <c r="L85" s="16" t="s">
        <v>84</v>
      </c>
      <c r="M85" s="2">
        <v>130</v>
      </c>
      <c r="N85" s="18">
        <f>130*E85/90</f>
        <v>15.455555555555556</v>
      </c>
      <c r="O85" s="18">
        <f t="shared" ref="O85:Q85" si="42">130*F85/90</f>
        <v>13.28888888888889</v>
      </c>
      <c r="P85" s="18">
        <f t="shared" si="42"/>
        <v>27.444444444444443</v>
      </c>
      <c r="Q85" s="18">
        <f t="shared" si="42"/>
        <v>291.2</v>
      </c>
      <c r="R85" s="8"/>
    </row>
    <row r="86" spans="2:18" ht="44.25" customHeight="1" x14ac:dyDescent="0.25">
      <c r="B86" s="107"/>
      <c r="C86" s="2" t="s">
        <v>85</v>
      </c>
      <c r="D86" s="2">
        <v>180</v>
      </c>
      <c r="E86" s="2">
        <v>1</v>
      </c>
      <c r="F86" s="2">
        <v>0</v>
      </c>
      <c r="G86" s="2">
        <v>22.1</v>
      </c>
      <c r="H86" s="2">
        <f t="shared" si="35"/>
        <v>92.4</v>
      </c>
      <c r="I86" s="8">
        <v>406</v>
      </c>
      <c r="K86" s="106"/>
      <c r="L86" s="16" t="s">
        <v>85</v>
      </c>
      <c r="M86" s="2">
        <v>200</v>
      </c>
      <c r="N86" s="18">
        <f>200*E86/180</f>
        <v>1.1111111111111112</v>
      </c>
      <c r="O86" s="18">
        <f t="shared" ref="O86:Q86" si="43">200*F86/180</f>
        <v>0</v>
      </c>
      <c r="P86" s="18">
        <f t="shared" si="43"/>
        <v>24.555555555555557</v>
      </c>
      <c r="Q86" s="18">
        <f t="shared" si="43"/>
        <v>102.66666666666667</v>
      </c>
      <c r="R86" s="8"/>
    </row>
    <row r="91" spans="2:18" x14ac:dyDescent="0.25">
      <c r="C91" s="106" t="s">
        <v>31</v>
      </c>
      <c r="D91" s="106" t="s">
        <v>32</v>
      </c>
      <c r="E91" s="106" t="s">
        <v>33</v>
      </c>
      <c r="F91" s="98" t="s">
        <v>34</v>
      </c>
      <c r="G91" s="98"/>
      <c r="H91" s="98"/>
      <c r="I91" s="106" t="s">
        <v>35</v>
      </c>
      <c r="K91" s="106" t="s">
        <v>31</v>
      </c>
      <c r="L91" s="106" t="s">
        <v>32</v>
      </c>
      <c r="M91" s="106" t="s">
        <v>33</v>
      </c>
      <c r="N91" s="98" t="s">
        <v>34</v>
      </c>
      <c r="O91" s="98"/>
      <c r="P91" s="98"/>
      <c r="Q91" s="106" t="s">
        <v>35</v>
      </c>
    </row>
    <row r="92" spans="2:18" x14ac:dyDescent="0.25">
      <c r="C92" s="106"/>
      <c r="D92" s="106"/>
      <c r="E92" s="106"/>
      <c r="F92" s="2" t="s">
        <v>37</v>
      </c>
      <c r="G92" s="2" t="s">
        <v>38</v>
      </c>
      <c r="H92" s="2" t="s">
        <v>39</v>
      </c>
      <c r="I92" s="106"/>
      <c r="K92" s="106"/>
      <c r="L92" s="106"/>
      <c r="M92" s="106"/>
      <c r="N92" s="2" t="s">
        <v>37</v>
      </c>
      <c r="O92" s="2" t="s">
        <v>38</v>
      </c>
      <c r="P92" s="2" t="s">
        <v>39</v>
      </c>
      <c r="Q92" s="106"/>
    </row>
    <row r="93" spans="2:18" ht="45" x14ac:dyDescent="0.25">
      <c r="C93" s="107" t="s">
        <v>21</v>
      </c>
      <c r="D93" s="2" t="s">
        <v>90</v>
      </c>
      <c r="E93" s="2">
        <v>150</v>
      </c>
      <c r="F93" s="18">
        <v>4</v>
      </c>
      <c r="G93" s="2">
        <v>6.1</v>
      </c>
      <c r="H93" s="2">
        <v>18</v>
      </c>
      <c r="I93" s="2">
        <f>F93*4+G93*9+H93*4</f>
        <v>142.9</v>
      </c>
      <c r="K93" s="16" t="s">
        <v>21</v>
      </c>
      <c r="L93" s="16" t="s">
        <v>90</v>
      </c>
      <c r="M93" s="2">
        <v>220</v>
      </c>
      <c r="N93" s="18">
        <f>220*F93/150</f>
        <v>5.8666666666666663</v>
      </c>
      <c r="O93" s="18">
        <f t="shared" ref="O93:Q93" si="44">220*G93/150</f>
        <v>8.9466666666666672</v>
      </c>
      <c r="P93" s="18">
        <f t="shared" si="44"/>
        <v>26.4</v>
      </c>
      <c r="Q93" s="18">
        <f t="shared" si="44"/>
        <v>209.58666666666667</v>
      </c>
    </row>
    <row r="94" spans="2:18" ht="30" x14ac:dyDescent="0.25">
      <c r="C94" s="107"/>
      <c r="D94" s="2" t="s">
        <v>26</v>
      </c>
      <c r="E94" s="2">
        <v>10</v>
      </c>
      <c r="F94" s="2">
        <v>0.1</v>
      </c>
      <c r="G94" s="2">
        <v>8.3000000000000007</v>
      </c>
      <c r="H94" s="2">
        <v>0.1</v>
      </c>
      <c r="I94" s="2">
        <f t="shared" ref="I94:I108" si="45">F94*4+G94*9+H94*4</f>
        <v>75.500000000000014</v>
      </c>
      <c r="K94" s="16"/>
      <c r="L94" s="16" t="s">
        <v>26</v>
      </c>
      <c r="M94" s="2">
        <v>20</v>
      </c>
      <c r="N94" s="2">
        <f>20*F94/10</f>
        <v>0.2</v>
      </c>
      <c r="O94" s="2">
        <f t="shared" ref="O94:Q94" si="46">20*G94/10</f>
        <v>16.600000000000001</v>
      </c>
      <c r="P94" s="2">
        <f t="shared" si="46"/>
        <v>0.2</v>
      </c>
      <c r="Q94" s="2">
        <f t="shared" si="46"/>
        <v>151.00000000000003</v>
      </c>
    </row>
    <row r="95" spans="2:18" ht="30" x14ac:dyDescent="0.25">
      <c r="C95" s="107"/>
      <c r="D95" s="2" t="s">
        <v>41</v>
      </c>
      <c r="E95" s="2">
        <v>60</v>
      </c>
      <c r="F95" s="2">
        <v>4.5999999999999996</v>
      </c>
      <c r="G95" s="2">
        <v>0.5</v>
      </c>
      <c r="H95" s="2">
        <v>29.8</v>
      </c>
      <c r="I95" s="2">
        <f t="shared" si="45"/>
        <v>142.1</v>
      </c>
      <c r="K95" s="16"/>
      <c r="L95" s="16" t="s">
        <v>41</v>
      </c>
      <c r="M95" s="2">
        <v>70</v>
      </c>
      <c r="N95" s="19">
        <f>70*F95/60</f>
        <v>5.3666666666666663</v>
      </c>
      <c r="O95" s="19">
        <f t="shared" ref="O95:Q95" si="47">70*G95/60</f>
        <v>0.58333333333333337</v>
      </c>
      <c r="P95" s="19">
        <f t="shared" si="47"/>
        <v>34.766666666666666</v>
      </c>
      <c r="Q95" s="19">
        <f t="shared" si="47"/>
        <v>165.78333333333333</v>
      </c>
    </row>
    <row r="96" spans="2:18" ht="30" x14ac:dyDescent="0.25">
      <c r="C96" s="107"/>
      <c r="D96" s="2" t="s">
        <v>42</v>
      </c>
      <c r="E96" s="2">
        <v>180</v>
      </c>
      <c r="F96" s="2">
        <v>0</v>
      </c>
      <c r="G96" s="2">
        <v>0</v>
      </c>
      <c r="H96" s="2">
        <v>5</v>
      </c>
      <c r="I96" s="2">
        <f t="shared" si="45"/>
        <v>20</v>
      </c>
      <c r="K96" s="16"/>
      <c r="L96" s="16" t="s">
        <v>42</v>
      </c>
      <c r="M96" s="2">
        <v>200</v>
      </c>
      <c r="N96" s="2">
        <f>200*F96/180</f>
        <v>0</v>
      </c>
      <c r="O96" s="2">
        <f t="shared" ref="O96:Q96" si="48">200*G96/180</f>
        <v>0</v>
      </c>
      <c r="P96" s="19">
        <f t="shared" si="48"/>
        <v>5.5555555555555554</v>
      </c>
      <c r="Q96" s="19">
        <f t="shared" si="48"/>
        <v>22.222222222222221</v>
      </c>
    </row>
    <row r="97" spans="3:17" x14ac:dyDescent="0.25">
      <c r="C97" s="92" t="s">
        <v>3</v>
      </c>
      <c r="D97" s="93"/>
      <c r="E97" s="5">
        <f>E93+E94+E95+E96</f>
        <v>400</v>
      </c>
      <c r="F97" s="6">
        <f>F93+F94+F95+F96</f>
        <v>8.6999999999999993</v>
      </c>
      <c r="G97" s="5">
        <f>G93+G94+G95+G96</f>
        <v>14.9</v>
      </c>
      <c r="H97" s="5">
        <f>H93+H94+H95+H96</f>
        <v>52.900000000000006</v>
      </c>
      <c r="I97" s="5">
        <f>F97*4+G97*9+H97*4</f>
        <v>380.5</v>
      </c>
      <c r="K97" s="35" t="s">
        <v>3</v>
      </c>
      <c r="L97" s="36"/>
      <c r="M97" s="5">
        <f>M93+M94+M95+M96</f>
        <v>510</v>
      </c>
      <c r="N97" s="6">
        <f>N93+N94+N95+N96</f>
        <v>11.433333333333334</v>
      </c>
      <c r="O97" s="5">
        <f>O93+O94+O95+O96</f>
        <v>26.13</v>
      </c>
      <c r="P97" s="5">
        <f>P93+P94+P95+P96</f>
        <v>66.922222222222217</v>
      </c>
      <c r="Q97" s="5">
        <f>N97*4+O97*9+P97*4</f>
        <v>548.59222222222218</v>
      </c>
    </row>
    <row r="98" spans="3:17" ht="45" x14ac:dyDescent="0.25">
      <c r="C98" s="107" t="s">
        <v>1</v>
      </c>
      <c r="D98" s="2" t="s">
        <v>91</v>
      </c>
      <c r="E98" s="2">
        <v>160</v>
      </c>
      <c r="F98" s="2">
        <v>5.4</v>
      </c>
      <c r="G98" s="2">
        <v>8.1</v>
      </c>
      <c r="H98" s="2">
        <v>8.6</v>
      </c>
      <c r="I98" s="2">
        <f t="shared" si="45"/>
        <v>128.9</v>
      </c>
      <c r="K98" s="16" t="s">
        <v>1</v>
      </c>
      <c r="L98" s="16" t="s">
        <v>91</v>
      </c>
      <c r="M98" s="2">
        <v>250</v>
      </c>
      <c r="N98" s="19">
        <f>250*F98/160</f>
        <v>8.4375</v>
      </c>
      <c r="O98" s="19">
        <f t="shared" ref="O98:Q98" si="49">250*G98/160</f>
        <v>12.65625</v>
      </c>
      <c r="P98" s="19">
        <f t="shared" si="49"/>
        <v>13.4375</v>
      </c>
      <c r="Q98" s="19">
        <f t="shared" si="49"/>
        <v>201.40625</v>
      </c>
    </row>
    <row r="99" spans="3:17" ht="45" x14ac:dyDescent="0.25">
      <c r="C99" s="107"/>
      <c r="D99" s="2" t="s">
        <v>92</v>
      </c>
      <c r="E99" s="2">
        <v>130</v>
      </c>
      <c r="F99" s="2">
        <v>3.1</v>
      </c>
      <c r="G99" s="2">
        <v>4</v>
      </c>
      <c r="H99" s="2">
        <v>32.5</v>
      </c>
      <c r="I99" s="2">
        <f t="shared" si="45"/>
        <v>178.4</v>
      </c>
      <c r="K99" s="16"/>
      <c r="L99" s="16" t="s">
        <v>92</v>
      </c>
      <c r="M99" s="2">
        <v>180</v>
      </c>
      <c r="N99" s="19">
        <f>180*F99/130</f>
        <v>4.2923076923076922</v>
      </c>
      <c r="O99" s="19">
        <f t="shared" ref="O99:Q99" si="50">180*G99/130</f>
        <v>5.5384615384615383</v>
      </c>
      <c r="P99" s="19">
        <f t="shared" si="50"/>
        <v>45</v>
      </c>
      <c r="Q99" s="19">
        <f t="shared" si="50"/>
        <v>247.01538461538462</v>
      </c>
    </row>
    <row r="100" spans="3:17" x14ac:dyDescent="0.25">
      <c r="C100" s="107"/>
      <c r="D100" s="2"/>
      <c r="E100" s="2"/>
      <c r="F100" s="2"/>
      <c r="G100" s="2"/>
      <c r="H100" s="2"/>
      <c r="I100" s="2"/>
      <c r="K100" s="16"/>
      <c r="L100" s="16"/>
      <c r="M100" s="2"/>
      <c r="N100" s="2"/>
      <c r="O100" s="2"/>
      <c r="P100" s="2"/>
      <c r="Q100" s="2"/>
    </row>
    <row r="101" spans="3:17" ht="30" x14ac:dyDescent="0.25">
      <c r="C101" s="107"/>
      <c r="D101" s="2" t="s">
        <v>93</v>
      </c>
      <c r="E101" s="2">
        <v>70</v>
      </c>
      <c r="F101" s="18">
        <v>4.3</v>
      </c>
      <c r="G101" s="2">
        <v>8.8000000000000007</v>
      </c>
      <c r="H101" s="2">
        <v>3.2</v>
      </c>
      <c r="I101" s="2">
        <f t="shared" si="45"/>
        <v>109.2</v>
      </c>
      <c r="K101" s="16"/>
      <c r="L101" s="16" t="s">
        <v>93</v>
      </c>
      <c r="M101" s="2">
        <v>90</v>
      </c>
      <c r="N101" s="18">
        <f>90*F101/70</f>
        <v>5.5285714285714285</v>
      </c>
      <c r="O101" s="18">
        <f t="shared" ref="O101:Q101" si="51">90*G101/70</f>
        <v>11.314285714285717</v>
      </c>
      <c r="P101" s="18">
        <f t="shared" si="51"/>
        <v>4.1142857142857139</v>
      </c>
      <c r="Q101" s="18">
        <f t="shared" si="51"/>
        <v>140.4</v>
      </c>
    </row>
    <row r="102" spans="3:17" ht="30" x14ac:dyDescent="0.25">
      <c r="C102" s="107"/>
      <c r="D102" s="2" t="s">
        <v>66</v>
      </c>
      <c r="E102" s="2">
        <v>50</v>
      </c>
      <c r="F102" s="2">
        <v>0.5</v>
      </c>
      <c r="G102" s="2">
        <v>0</v>
      </c>
      <c r="H102" s="2">
        <v>1.2</v>
      </c>
      <c r="I102" s="2">
        <v>5.6000000000000005</v>
      </c>
      <c r="K102" s="16"/>
      <c r="L102" s="16" t="s">
        <v>66</v>
      </c>
      <c r="M102" s="2">
        <v>100</v>
      </c>
      <c r="N102" s="2">
        <f>100*F102/50</f>
        <v>1</v>
      </c>
      <c r="O102" s="2">
        <f t="shared" ref="O102:Q102" si="52">100*G102/50</f>
        <v>0</v>
      </c>
      <c r="P102" s="2">
        <f t="shared" si="52"/>
        <v>2.4</v>
      </c>
      <c r="Q102" s="2">
        <f t="shared" si="52"/>
        <v>11.2</v>
      </c>
    </row>
    <row r="103" spans="3:17" ht="30" x14ac:dyDescent="0.25">
      <c r="C103" s="107"/>
      <c r="D103" s="2" t="s">
        <v>48</v>
      </c>
      <c r="E103" s="2">
        <v>50</v>
      </c>
      <c r="F103" s="2">
        <v>3.5</v>
      </c>
      <c r="G103" s="2">
        <v>0.6</v>
      </c>
      <c r="H103" s="2">
        <v>20.2</v>
      </c>
      <c r="I103" s="2">
        <f t="shared" si="45"/>
        <v>100.19999999999999</v>
      </c>
      <c r="K103" s="16"/>
      <c r="L103" s="16" t="s">
        <v>48</v>
      </c>
      <c r="M103" s="2">
        <v>0</v>
      </c>
      <c r="N103" s="2"/>
      <c r="O103" s="2"/>
      <c r="P103" s="2"/>
      <c r="Q103" s="2"/>
    </row>
    <row r="104" spans="3:17" ht="30" x14ac:dyDescent="0.25">
      <c r="C104" s="107"/>
      <c r="D104" s="17" t="s">
        <v>30</v>
      </c>
      <c r="E104" s="17">
        <v>180</v>
      </c>
      <c r="F104" s="17">
        <v>1.4</v>
      </c>
      <c r="G104" s="17">
        <v>0</v>
      </c>
      <c r="H104" s="17">
        <v>19.8</v>
      </c>
      <c r="I104" s="17">
        <f>F104*4+G104*9+H104*4</f>
        <v>84.8</v>
      </c>
      <c r="K104" s="16"/>
      <c r="L104" s="24" t="s">
        <v>30</v>
      </c>
      <c r="M104" s="17">
        <v>200</v>
      </c>
      <c r="N104" s="22">
        <f>200*F104/180</f>
        <v>1.5555555555555556</v>
      </c>
      <c r="O104" s="22">
        <f t="shared" ref="O104:Q104" si="53">200*G104/180</f>
        <v>0</v>
      </c>
      <c r="P104" s="22">
        <f t="shared" si="53"/>
        <v>22</v>
      </c>
      <c r="Q104" s="22">
        <f t="shared" si="53"/>
        <v>94.222222222222229</v>
      </c>
    </row>
    <row r="105" spans="3:17" x14ac:dyDescent="0.25">
      <c r="C105" s="109" t="s">
        <v>3</v>
      </c>
      <c r="D105" s="107"/>
      <c r="E105" s="5" t="e">
        <f>E98+E99+E101+E165+E103+E104</f>
        <v>#VALUE!</v>
      </c>
      <c r="F105" s="6">
        <f>F98+F99+F101+F102+F103+F104</f>
        <v>18.2</v>
      </c>
      <c r="G105" s="5">
        <f>G98+G99+G101+G102+G103+G104</f>
        <v>21.5</v>
      </c>
      <c r="H105" s="5">
        <f>H98+H99+H101+H102+H103+H104</f>
        <v>85.5</v>
      </c>
      <c r="I105" s="5">
        <f>F105*4+G105*9+H105*4</f>
        <v>608.29999999999995</v>
      </c>
      <c r="K105" s="11" t="s">
        <v>3</v>
      </c>
      <c r="L105" s="16"/>
      <c r="M105" s="5" t="e">
        <f>M98+M99+M101+M165+M103+M104</f>
        <v>#VALUE!</v>
      </c>
      <c r="N105" s="6">
        <f>N98+N99+N101+N102+N103+N104</f>
        <v>20.813934676434677</v>
      </c>
      <c r="O105" s="5">
        <f>O98+O99+O101+O102+O103+O104</f>
        <v>29.508997252747257</v>
      </c>
      <c r="P105" s="5">
        <f>P98+P99+P101+P102+P103+P104</f>
        <v>86.95178571428572</v>
      </c>
      <c r="Q105" s="5">
        <f>N105*4+O105*9+P105*4</f>
        <v>696.64385683760679</v>
      </c>
    </row>
    <row r="106" spans="3:17" ht="45" x14ac:dyDescent="0.25">
      <c r="C106" s="107" t="s">
        <v>2</v>
      </c>
      <c r="D106" s="2" t="s">
        <v>94</v>
      </c>
      <c r="E106" s="2">
        <v>180</v>
      </c>
      <c r="F106" s="2">
        <v>2.2000000000000002</v>
      </c>
      <c r="G106" s="2">
        <v>3.7</v>
      </c>
      <c r="H106" s="2">
        <v>10.3</v>
      </c>
      <c r="I106" s="2">
        <f t="shared" si="45"/>
        <v>83.300000000000011</v>
      </c>
      <c r="K106" s="16" t="s">
        <v>2</v>
      </c>
      <c r="L106" s="16" t="s">
        <v>94</v>
      </c>
      <c r="M106" s="2">
        <v>200</v>
      </c>
      <c r="N106" s="19">
        <f>200*F106/180</f>
        <v>2.4444444444444446</v>
      </c>
      <c r="O106" s="19">
        <f t="shared" ref="O106:Q106" si="54">200*G106/180</f>
        <v>4.1111111111111107</v>
      </c>
      <c r="P106" s="19">
        <f t="shared" si="54"/>
        <v>11.444444444444445</v>
      </c>
      <c r="Q106" s="19">
        <f t="shared" si="54"/>
        <v>92.555555555555571</v>
      </c>
    </row>
    <row r="107" spans="3:17" x14ac:dyDescent="0.25">
      <c r="C107" s="107"/>
      <c r="D107" s="2" t="s">
        <v>95</v>
      </c>
      <c r="E107" s="2">
        <v>10</v>
      </c>
      <c r="F107" s="2">
        <v>1.2</v>
      </c>
      <c r="G107" s="2">
        <v>0.1</v>
      </c>
      <c r="H107" s="2">
        <v>6</v>
      </c>
      <c r="I107" s="2">
        <f t="shared" si="45"/>
        <v>29.7</v>
      </c>
      <c r="K107" s="16"/>
      <c r="L107" s="16" t="s">
        <v>95</v>
      </c>
      <c r="M107" s="2">
        <v>30</v>
      </c>
      <c r="N107" s="2">
        <f>70*F107/10</f>
        <v>8.4</v>
      </c>
      <c r="O107" s="2">
        <f t="shared" ref="O107:Q107" si="55">70*G107/10</f>
        <v>0.7</v>
      </c>
      <c r="P107" s="2">
        <f t="shared" si="55"/>
        <v>42</v>
      </c>
      <c r="Q107" s="2">
        <f t="shared" si="55"/>
        <v>207.9</v>
      </c>
    </row>
    <row r="108" spans="3:17" ht="30" x14ac:dyDescent="0.25">
      <c r="C108" s="107"/>
      <c r="D108" s="17" t="s">
        <v>96</v>
      </c>
      <c r="E108" s="17">
        <v>180</v>
      </c>
      <c r="F108" s="17">
        <v>2.2000000000000002</v>
      </c>
      <c r="G108" s="17">
        <v>1.8</v>
      </c>
      <c r="H108" s="17">
        <v>13.4</v>
      </c>
      <c r="I108" s="17">
        <f t="shared" si="45"/>
        <v>78.599999999999994</v>
      </c>
      <c r="K108" s="16"/>
      <c r="L108" s="24" t="s">
        <v>96</v>
      </c>
      <c r="M108" s="17">
        <v>200</v>
      </c>
      <c r="N108" s="22">
        <f>200*F108/180</f>
        <v>2.4444444444444446</v>
      </c>
      <c r="O108" s="22">
        <f t="shared" ref="O108:Q108" si="56">200*G108/180</f>
        <v>2</v>
      </c>
      <c r="P108" s="22">
        <f t="shared" si="56"/>
        <v>14.888888888888889</v>
      </c>
      <c r="Q108" s="22">
        <f t="shared" si="56"/>
        <v>87.333333333333329</v>
      </c>
    </row>
    <row r="109" spans="3:17" ht="30" x14ac:dyDescent="0.25">
      <c r="C109" s="107"/>
      <c r="D109" s="2" t="s">
        <v>44</v>
      </c>
      <c r="E109" s="2">
        <v>100</v>
      </c>
      <c r="F109" s="2">
        <v>0.4</v>
      </c>
      <c r="G109" s="2">
        <v>0</v>
      </c>
      <c r="H109" s="18">
        <v>10.7</v>
      </c>
      <c r="I109" s="2">
        <v>42.18</v>
      </c>
      <c r="K109" s="16"/>
      <c r="L109" s="16" t="s">
        <v>44</v>
      </c>
      <c r="M109" s="2">
        <v>100</v>
      </c>
      <c r="N109" s="2"/>
      <c r="O109" s="2"/>
      <c r="P109" s="18"/>
      <c r="Q109" s="2"/>
    </row>
    <row r="116" spans="3:17" x14ac:dyDescent="0.25">
      <c r="C116" s="99" t="s">
        <v>31</v>
      </c>
      <c r="D116" s="99" t="s">
        <v>32</v>
      </c>
      <c r="E116" s="99" t="s">
        <v>33</v>
      </c>
      <c r="F116" s="85" t="s">
        <v>34</v>
      </c>
      <c r="G116" s="86"/>
      <c r="H116" s="108"/>
      <c r="I116" s="99" t="s">
        <v>35</v>
      </c>
      <c r="K116" s="99" t="s">
        <v>31</v>
      </c>
      <c r="L116" s="99" t="s">
        <v>32</v>
      </c>
      <c r="M116" s="99" t="s">
        <v>33</v>
      </c>
      <c r="N116" s="85" t="s">
        <v>34</v>
      </c>
      <c r="O116" s="86"/>
      <c r="P116" s="108"/>
      <c r="Q116" s="99" t="s">
        <v>35</v>
      </c>
    </row>
    <row r="117" spans="3:17" x14ac:dyDescent="0.25">
      <c r="C117" s="101"/>
      <c r="D117" s="101"/>
      <c r="E117" s="101"/>
      <c r="F117" s="2" t="s">
        <v>37</v>
      </c>
      <c r="G117" s="2" t="s">
        <v>38</v>
      </c>
      <c r="H117" s="2" t="s">
        <v>39</v>
      </c>
      <c r="I117" s="101"/>
      <c r="K117" s="101"/>
      <c r="L117" s="101"/>
      <c r="M117" s="101"/>
      <c r="N117" s="2" t="s">
        <v>37</v>
      </c>
      <c r="O117" s="2" t="s">
        <v>38</v>
      </c>
      <c r="P117" s="2" t="s">
        <v>39</v>
      </c>
      <c r="Q117" s="101"/>
    </row>
    <row r="118" spans="3:17" ht="60" x14ac:dyDescent="0.25">
      <c r="C118" s="107" t="s">
        <v>21</v>
      </c>
      <c r="D118" s="2" t="s">
        <v>98</v>
      </c>
      <c r="E118" s="2">
        <v>150</v>
      </c>
      <c r="F118" s="18">
        <v>4.5</v>
      </c>
      <c r="G118" s="18">
        <v>6.1</v>
      </c>
      <c r="H118" s="2">
        <v>24.3</v>
      </c>
      <c r="I118" s="2">
        <f>F118*4+G118*9+H118*4</f>
        <v>170.10000000000002</v>
      </c>
      <c r="K118" s="106" t="s">
        <v>21</v>
      </c>
      <c r="L118" s="16" t="s">
        <v>98</v>
      </c>
      <c r="M118" s="2">
        <v>180</v>
      </c>
      <c r="N118" s="18">
        <f>180*F118/150</f>
        <v>5.4</v>
      </c>
      <c r="O118" s="18">
        <f t="shared" ref="O118:Q118" si="57">180*G118/150</f>
        <v>7.32</v>
      </c>
      <c r="P118" s="18">
        <f t="shared" si="57"/>
        <v>29.16</v>
      </c>
      <c r="Q118" s="18">
        <f t="shared" si="57"/>
        <v>204.12000000000003</v>
      </c>
    </row>
    <row r="119" spans="3:17" ht="30" x14ac:dyDescent="0.25">
      <c r="C119" s="107"/>
      <c r="D119" s="2" t="s">
        <v>75</v>
      </c>
      <c r="E119" s="2">
        <v>10</v>
      </c>
      <c r="F119" s="2">
        <v>2.2999999999999998</v>
      </c>
      <c r="G119" s="2">
        <v>3</v>
      </c>
      <c r="H119" s="2">
        <v>0</v>
      </c>
      <c r="I119" s="2">
        <f t="shared" ref="I119:I121" si="58">F119*4+G119*9+H119*4</f>
        <v>36.200000000000003</v>
      </c>
      <c r="K119" s="106"/>
      <c r="L119" s="16" t="s">
        <v>75</v>
      </c>
      <c r="M119" s="2">
        <v>20</v>
      </c>
      <c r="N119" s="2">
        <f>20*F119/10</f>
        <v>4.5999999999999996</v>
      </c>
      <c r="O119" s="2">
        <f t="shared" ref="O119:Q119" si="59">30*G119/10</f>
        <v>9</v>
      </c>
      <c r="P119" s="2">
        <f t="shared" si="59"/>
        <v>0</v>
      </c>
      <c r="Q119" s="2">
        <f t="shared" si="59"/>
        <v>108.6</v>
      </c>
    </row>
    <row r="120" spans="3:17" ht="30" x14ac:dyDescent="0.25">
      <c r="C120" s="107"/>
      <c r="D120" s="2" t="s">
        <v>41</v>
      </c>
      <c r="E120" s="2">
        <v>60</v>
      </c>
      <c r="F120" s="2">
        <v>4.5999999999999996</v>
      </c>
      <c r="G120" s="2">
        <v>0.5</v>
      </c>
      <c r="H120" s="2">
        <v>29.8</v>
      </c>
      <c r="I120" s="2">
        <f t="shared" si="58"/>
        <v>142.1</v>
      </c>
      <c r="K120" s="106"/>
      <c r="L120" s="16" t="s">
        <v>41</v>
      </c>
      <c r="M120" s="2">
        <v>90</v>
      </c>
      <c r="N120" s="2"/>
      <c r="O120" s="2"/>
      <c r="P120" s="2"/>
      <c r="Q120" s="2"/>
    </row>
    <row r="121" spans="3:17" ht="30" x14ac:dyDescent="0.25">
      <c r="C121" s="107"/>
      <c r="D121" s="2" t="s">
        <v>42</v>
      </c>
      <c r="E121" s="2">
        <v>197</v>
      </c>
      <c r="F121" s="2">
        <v>0</v>
      </c>
      <c r="G121" s="2">
        <v>0</v>
      </c>
      <c r="H121" s="2">
        <v>5</v>
      </c>
      <c r="I121" s="2">
        <f t="shared" si="58"/>
        <v>20</v>
      </c>
      <c r="K121" s="106"/>
      <c r="L121" s="16" t="s">
        <v>42</v>
      </c>
      <c r="M121" s="2">
        <v>200</v>
      </c>
      <c r="N121" s="2"/>
      <c r="O121" s="2"/>
      <c r="P121" s="2"/>
      <c r="Q121" s="2"/>
    </row>
    <row r="122" spans="3:17" x14ac:dyDescent="0.25">
      <c r="C122" s="109" t="s">
        <v>3</v>
      </c>
      <c r="D122" s="109"/>
      <c r="E122" s="5" t="e">
        <f>#REF!</f>
        <v>#REF!</v>
      </c>
      <c r="F122" s="5" t="e">
        <f>#REF!</f>
        <v>#REF!</v>
      </c>
      <c r="G122" s="5" t="e">
        <f>#REF!</f>
        <v>#REF!</v>
      </c>
      <c r="H122" s="5" t="e">
        <f>#REF!</f>
        <v>#REF!</v>
      </c>
      <c r="I122" s="5" t="e">
        <f>F122*4+G122*9+H122*4</f>
        <v>#REF!</v>
      </c>
      <c r="K122" s="110" t="s">
        <v>3</v>
      </c>
      <c r="L122" s="110"/>
      <c r="M122" s="5" t="e">
        <f>#REF!</f>
        <v>#REF!</v>
      </c>
      <c r="N122" s="5" t="e">
        <f>#REF!</f>
        <v>#REF!</v>
      </c>
      <c r="O122" s="5" t="e">
        <f>#REF!</f>
        <v>#REF!</v>
      </c>
      <c r="P122" s="5" t="e">
        <f>#REF!</f>
        <v>#REF!</v>
      </c>
      <c r="Q122" s="5" t="e">
        <f>N122*4+O122*9+P122*4</f>
        <v>#REF!</v>
      </c>
    </row>
    <row r="123" spans="3:17" ht="45" x14ac:dyDescent="0.25">
      <c r="C123" s="2"/>
      <c r="D123" s="2" t="s">
        <v>54</v>
      </c>
      <c r="E123" s="2">
        <v>200</v>
      </c>
      <c r="F123" s="2">
        <v>2.2999999999999998</v>
      </c>
      <c r="G123" s="2">
        <v>3.3</v>
      </c>
      <c r="H123" s="2">
        <v>9.4</v>
      </c>
      <c r="I123" s="2">
        <f>F123*4+G123*9+H123*4</f>
        <v>76.5</v>
      </c>
      <c r="K123" s="16"/>
      <c r="L123" s="16" t="s">
        <v>54</v>
      </c>
      <c r="M123" s="2">
        <v>250</v>
      </c>
      <c r="N123" s="19">
        <f>250*F123/200</f>
        <v>2.875</v>
      </c>
      <c r="O123" s="19">
        <f t="shared" ref="O123:Q123" si="60">250*G123/200</f>
        <v>4.125</v>
      </c>
      <c r="P123" s="19">
        <f t="shared" si="60"/>
        <v>11.75</v>
      </c>
      <c r="Q123" s="19">
        <f t="shared" si="60"/>
        <v>95.625</v>
      </c>
    </row>
    <row r="124" spans="3:17" ht="30" x14ac:dyDescent="0.25">
      <c r="C124" s="2"/>
      <c r="D124" s="2" t="s">
        <v>99</v>
      </c>
      <c r="E124" s="2">
        <v>140</v>
      </c>
      <c r="F124" s="2">
        <v>9.6999999999999993</v>
      </c>
      <c r="G124" s="2">
        <v>1.9</v>
      </c>
      <c r="H124" s="2">
        <v>20</v>
      </c>
      <c r="I124" s="2">
        <f>F124*4+G124*9+H124*4</f>
        <v>135.89999999999998</v>
      </c>
      <c r="K124" s="16"/>
      <c r="L124" s="16" t="s">
        <v>99</v>
      </c>
      <c r="M124" s="2">
        <v>200</v>
      </c>
      <c r="N124" s="19">
        <f>200*F124/140</f>
        <v>13.857142857142856</v>
      </c>
      <c r="O124" s="19">
        <f t="shared" ref="O124:Q124" si="61">200*G124/140</f>
        <v>2.7142857142857144</v>
      </c>
      <c r="P124" s="19">
        <f t="shared" si="61"/>
        <v>28.571428571428573</v>
      </c>
      <c r="Q124" s="19">
        <f t="shared" si="61"/>
        <v>194.14285714285711</v>
      </c>
    </row>
    <row r="125" spans="3:17" ht="30" x14ac:dyDescent="0.25">
      <c r="C125" s="2"/>
      <c r="D125" s="2" t="s">
        <v>104</v>
      </c>
      <c r="E125" s="2">
        <v>70</v>
      </c>
      <c r="F125" s="2">
        <v>6.3</v>
      </c>
      <c r="G125" s="2">
        <v>13</v>
      </c>
      <c r="H125" s="2">
        <v>4.9000000000000004</v>
      </c>
      <c r="I125" s="2">
        <f>F125*4+G125*9+H125*4</f>
        <v>161.79999999999998</v>
      </c>
      <c r="K125" s="16"/>
      <c r="L125" s="16" t="s">
        <v>104</v>
      </c>
      <c r="M125" s="2">
        <v>90</v>
      </c>
      <c r="N125" s="2">
        <f>90*F125/70</f>
        <v>8.1</v>
      </c>
      <c r="O125" s="19">
        <f t="shared" ref="O125:Q125" si="62">90*G125/70</f>
        <v>16.714285714285715</v>
      </c>
      <c r="P125" s="2">
        <f t="shared" si="62"/>
        <v>6.3000000000000007</v>
      </c>
      <c r="Q125" s="19">
        <f t="shared" si="62"/>
        <v>208.02857142857141</v>
      </c>
    </row>
    <row r="126" spans="3:17" ht="30" x14ac:dyDescent="0.25">
      <c r="C126" s="2"/>
      <c r="D126" s="32" t="s">
        <v>100</v>
      </c>
      <c r="E126" s="32">
        <v>50</v>
      </c>
      <c r="F126" s="32">
        <v>0.6</v>
      </c>
      <c r="G126" s="32">
        <v>2.6</v>
      </c>
      <c r="H126" s="32">
        <v>3.6</v>
      </c>
      <c r="I126" s="2">
        <f>F126*4+G126*9+H126*4</f>
        <v>40.200000000000003</v>
      </c>
      <c r="K126" s="16"/>
      <c r="L126" s="34" t="s">
        <v>100</v>
      </c>
      <c r="M126" s="32">
        <v>100</v>
      </c>
      <c r="N126" s="32">
        <f>100*F126/50</f>
        <v>1.2</v>
      </c>
      <c r="O126" s="32">
        <f t="shared" ref="O126:Q126" si="63">100*G126/50</f>
        <v>5.2</v>
      </c>
      <c r="P126" s="32">
        <f t="shared" si="63"/>
        <v>7.2</v>
      </c>
      <c r="Q126" s="32">
        <f t="shared" si="63"/>
        <v>80.400000000000006</v>
      </c>
    </row>
    <row r="127" spans="3:17" ht="14.45" x14ac:dyDescent="0.3">
      <c r="C127" s="2"/>
      <c r="D127" s="32"/>
      <c r="E127" s="32"/>
      <c r="F127" s="32"/>
      <c r="G127" s="32"/>
      <c r="H127" s="32"/>
      <c r="I127" s="2"/>
      <c r="K127" s="16"/>
      <c r="L127" s="34"/>
      <c r="M127" s="32"/>
      <c r="N127" s="32"/>
      <c r="O127" s="32"/>
      <c r="P127" s="32"/>
      <c r="Q127" s="2"/>
    </row>
    <row r="128" spans="3:17" ht="30" x14ac:dyDescent="0.25">
      <c r="C128" s="2"/>
      <c r="D128" s="2" t="s">
        <v>48</v>
      </c>
      <c r="E128" s="2">
        <v>60</v>
      </c>
      <c r="F128" s="2">
        <v>4.2</v>
      </c>
      <c r="G128" s="2">
        <v>0.66</v>
      </c>
      <c r="H128" s="2">
        <v>24.2</v>
      </c>
      <c r="I128" s="2">
        <f>F128*4+G128*9+H128*4</f>
        <v>119.53999999999999</v>
      </c>
      <c r="K128" s="16"/>
      <c r="L128" s="16" t="s">
        <v>48</v>
      </c>
      <c r="M128" s="2"/>
      <c r="N128" s="2"/>
      <c r="O128" s="2"/>
      <c r="P128" s="2"/>
      <c r="Q128" s="2"/>
    </row>
    <row r="129" spans="3:18" ht="30" x14ac:dyDescent="0.25">
      <c r="C129" s="2"/>
      <c r="D129" s="2" t="s">
        <v>101</v>
      </c>
      <c r="E129" s="2">
        <v>180</v>
      </c>
      <c r="F129" s="2">
        <v>2.5</v>
      </c>
      <c r="G129" s="2">
        <v>2.7</v>
      </c>
      <c r="H129" s="2">
        <v>13.32</v>
      </c>
      <c r="I129" s="2">
        <f>F129*4+G129*9+H129*4</f>
        <v>87.58</v>
      </c>
      <c r="K129" s="16"/>
      <c r="L129" s="16" t="s">
        <v>101</v>
      </c>
      <c r="M129" s="2">
        <v>200</v>
      </c>
      <c r="N129" s="19">
        <f>200*F129/180</f>
        <v>2.7777777777777777</v>
      </c>
      <c r="O129" s="19">
        <f t="shared" ref="O129:Q129" si="64">200*G129/180</f>
        <v>3</v>
      </c>
      <c r="P129" s="19">
        <f t="shared" si="64"/>
        <v>14.8</v>
      </c>
      <c r="Q129" s="19">
        <f t="shared" si="64"/>
        <v>97.311111111111117</v>
      </c>
    </row>
    <row r="130" spans="3:18" x14ac:dyDescent="0.25">
      <c r="C130" s="109" t="s">
        <v>3</v>
      </c>
      <c r="D130" s="109"/>
      <c r="E130" s="5">
        <f>E123+E124+E125+E128+E129</f>
        <v>650</v>
      </c>
      <c r="F130" s="5">
        <f>F123+F124+F125+F126+F127+F128+F129</f>
        <v>25.6</v>
      </c>
      <c r="G130" s="5">
        <f>G123+G124+G125+G126+G127+G128+G129</f>
        <v>24.16</v>
      </c>
      <c r="H130" s="5">
        <f>H123+H124+H125+H126+H127+H128+H129</f>
        <v>75.419999999999987</v>
      </c>
      <c r="I130" s="5">
        <f t="shared" ref="I130:I133" si="65">F130*4+G130*9+H130*4</f>
        <v>621.52</v>
      </c>
      <c r="K130" s="110" t="s">
        <v>3</v>
      </c>
      <c r="L130" s="110"/>
      <c r="M130" s="5">
        <f>M123+M124+M125+M128+M129</f>
        <v>740</v>
      </c>
      <c r="N130" s="5">
        <f>N123+N124+N125+N126+N127+N128+N129</f>
        <v>28.809920634920633</v>
      </c>
      <c r="O130" s="5">
        <f>O123+O124+O125+O126+O127+O128+O129</f>
        <v>31.75357142857143</v>
      </c>
      <c r="P130" s="5">
        <f>P123+P124+P125+P126+P127+P128+P129</f>
        <v>68.621428571428567</v>
      </c>
      <c r="Q130" s="5">
        <f t="shared" ref="Q130" si="66">N130*4+O130*9+P130*4</f>
        <v>675.50753968253957</v>
      </c>
    </row>
    <row r="131" spans="3:18" ht="120" x14ac:dyDescent="0.25">
      <c r="C131" s="2"/>
      <c r="D131" s="48" t="s">
        <v>105</v>
      </c>
      <c r="E131" s="2">
        <v>90</v>
      </c>
      <c r="F131" s="2">
        <v>10.4</v>
      </c>
      <c r="G131" s="2">
        <v>10.9</v>
      </c>
      <c r="H131" s="2">
        <v>24.5</v>
      </c>
      <c r="I131" s="2">
        <f t="shared" si="65"/>
        <v>237.70000000000002</v>
      </c>
      <c r="K131" s="16"/>
      <c r="L131" s="48" t="s">
        <v>105</v>
      </c>
      <c r="M131" s="2">
        <v>120</v>
      </c>
      <c r="N131" s="19">
        <f>120*F131/90</f>
        <v>13.866666666666667</v>
      </c>
      <c r="O131" s="19">
        <f t="shared" ref="O131:Q131" si="67">120*G131/90</f>
        <v>14.533333333333333</v>
      </c>
      <c r="P131" s="19">
        <f t="shared" si="67"/>
        <v>32.666666666666664</v>
      </c>
      <c r="Q131" s="19">
        <f t="shared" si="67"/>
        <v>316.93333333333339</v>
      </c>
    </row>
    <row r="132" spans="3:18" ht="30" x14ac:dyDescent="0.25">
      <c r="C132" s="2"/>
      <c r="D132" s="2" t="s">
        <v>102</v>
      </c>
      <c r="E132" s="2">
        <v>10</v>
      </c>
      <c r="F132" s="2">
        <v>0.2</v>
      </c>
      <c r="G132" s="2">
        <v>0.5</v>
      </c>
      <c r="H132" s="2">
        <v>1.4</v>
      </c>
      <c r="I132" s="2">
        <f t="shared" si="65"/>
        <v>10.899999999999999</v>
      </c>
      <c r="K132" s="16"/>
      <c r="L132" s="16" t="s">
        <v>102</v>
      </c>
      <c r="M132" s="2">
        <v>30</v>
      </c>
      <c r="N132" s="2">
        <f>30*F132/10</f>
        <v>0.6</v>
      </c>
      <c r="O132" s="2">
        <f t="shared" ref="O132:Q132" si="68">30*G132/10</f>
        <v>1.5</v>
      </c>
      <c r="P132" s="2">
        <f t="shared" si="68"/>
        <v>4.2</v>
      </c>
      <c r="Q132" s="2">
        <f t="shared" si="68"/>
        <v>32.699999999999996</v>
      </c>
    </row>
    <row r="133" spans="3:18" ht="45" x14ac:dyDescent="0.25">
      <c r="C133" s="2"/>
      <c r="D133" s="2" t="s">
        <v>103</v>
      </c>
      <c r="E133" s="2">
        <v>180</v>
      </c>
      <c r="F133" s="2">
        <v>0.6</v>
      </c>
      <c r="G133" s="2">
        <v>0</v>
      </c>
      <c r="H133" s="2">
        <v>14.5</v>
      </c>
      <c r="I133" s="2">
        <f t="shared" si="65"/>
        <v>60.4</v>
      </c>
      <c r="K133" s="16"/>
      <c r="L133" s="16" t="s">
        <v>103</v>
      </c>
      <c r="M133" s="2">
        <v>200</v>
      </c>
      <c r="N133" s="18">
        <f>200*F133/180</f>
        <v>0.66666666666666663</v>
      </c>
      <c r="O133" s="18">
        <f t="shared" ref="O133:Q133" si="69">200*G133/180</f>
        <v>0</v>
      </c>
      <c r="P133" s="18">
        <f t="shared" si="69"/>
        <v>16.111111111111111</v>
      </c>
      <c r="Q133" s="18">
        <f t="shared" si="69"/>
        <v>67.111111111111114</v>
      </c>
    </row>
    <row r="141" spans="3:18" x14ac:dyDescent="0.25">
      <c r="D141" s="106" t="s">
        <v>31</v>
      </c>
      <c r="E141" s="106" t="s">
        <v>32</v>
      </c>
      <c r="F141" s="106" t="s">
        <v>33</v>
      </c>
      <c r="G141" s="98" t="s">
        <v>34</v>
      </c>
      <c r="H141" s="98"/>
      <c r="I141" s="98"/>
      <c r="J141" s="106" t="s">
        <v>35</v>
      </c>
      <c r="L141" s="106" t="s">
        <v>31</v>
      </c>
      <c r="M141" s="106" t="s">
        <v>32</v>
      </c>
      <c r="N141" s="106" t="s">
        <v>33</v>
      </c>
      <c r="O141" s="98" t="s">
        <v>34</v>
      </c>
      <c r="P141" s="98"/>
      <c r="Q141" s="98"/>
      <c r="R141" s="106" t="s">
        <v>35</v>
      </c>
    </row>
    <row r="142" spans="3:18" x14ac:dyDescent="0.25">
      <c r="D142" s="106"/>
      <c r="E142" s="106"/>
      <c r="F142" s="106"/>
      <c r="G142" s="2" t="s">
        <v>37</v>
      </c>
      <c r="H142" s="2" t="s">
        <v>38</v>
      </c>
      <c r="I142" s="2" t="s">
        <v>39</v>
      </c>
      <c r="J142" s="106"/>
      <c r="L142" s="106"/>
      <c r="M142" s="106"/>
      <c r="N142" s="106"/>
      <c r="O142" s="2" t="s">
        <v>37</v>
      </c>
      <c r="P142" s="2" t="s">
        <v>38</v>
      </c>
      <c r="Q142" s="2" t="s">
        <v>39</v>
      </c>
      <c r="R142" s="106"/>
    </row>
    <row r="143" spans="3:18" x14ac:dyDescent="0.25">
      <c r="D143" s="107" t="s">
        <v>21</v>
      </c>
      <c r="E143" s="2" t="s">
        <v>107</v>
      </c>
      <c r="F143" s="2">
        <v>160</v>
      </c>
      <c r="G143" s="2">
        <v>3.4</v>
      </c>
      <c r="H143" s="2">
        <v>6.2</v>
      </c>
      <c r="I143" s="2">
        <v>17.899999999999999</v>
      </c>
      <c r="J143" s="2">
        <f>G143*4+H143*9+I143*4</f>
        <v>141</v>
      </c>
      <c r="L143" s="107" t="s">
        <v>21</v>
      </c>
      <c r="M143" s="2" t="s">
        <v>107</v>
      </c>
      <c r="N143" s="2">
        <v>200</v>
      </c>
      <c r="O143" s="19">
        <f>200*G143/160</f>
        <v>4.25</v>
      </c>
      <c r="P143" s="19">
        <f t="shared" ref="P143:R143" si="70">200*H143/160</f>
        <v>7.75</v>
      </c>
      <c r="Q143" s="19">
        <f t="shared" si="70"/>
        <v>22.374999999999996</v>
      </c>
      <c r="R143" s="19">
        <f t="shared" si="70"/>
        <v>176.25</v>
      </c>
    </row>
    <row r="144" spans="3:18" x14ac:dyDescent="0.25">
      <c r="D144" s="107"/>
      <c r="E144" s="2"/>
      <c r="F144" s="2"/>
      <c r="G144" s="2"/>
      <c r="H144" s="2"/>
      <c r="I144" s="2"/>
      <c r="J144" s="2"/>
      <c r="L144" s="107"/>
      <c r="M144" s="2"/>
      <c r="N144" s="2"/>
      <c r="O144" s="2"/>
      <c r="P144" s="2"/>
      <c r="Q144" s="2"/>
      <c r="R144" s="2"/>
    </row>
    <row r="145" spans="4:18" x14ac:dyDescent="0.25">
      <c r="D145" s="107"/>
      <c r="E145" s="2" t="s">
        <v>41</v>
      </c>
      <c r="F145" s="2">
        <v>60</v>
      </c>
      <c r="G145" s="2">
        <v>4.5999999999999996</v>
      </c>
      <c r="H145" s="2">
        <v>0.5</v>
      </c>
      <c r="I145" s="2">
        <v>29.8</v>
      </c>
      <c r="J145" s="2">
        <f t="shared" ref="J145:J157" si="71">G145*4+H145*9+I145*4</f>
        <v>142.1</v>
      </c>
      <c r="L145" s="107"/>
      <c r="M145" s="2" t="s">
        <v>41</v>
      </c>
      <c r="N145" s="2">
        <v>50</v>
      </c>
      <c r="O145" s="2"/>
      <c r="P145" s="2"/>
      <c r="Q145" s="2"/>
      <c r="R145" s="2"/>
    </row>
    <row r="146" spans="4:18" x14ac:dyDescent="0.25">
      <c r="D146" s="107"/>
      <c r="E146" s="2" t="s">
        <v>108</v>
      </c>
      <c r="F146" s="2">
        <v>180</v>
      </c>
      <c r="G146" s="2">
        <v>1.3</v>
      </c>
      <c r="H146" s="2">
        <v>1.2</v>
      </c>
      <c r="I146" s="2">
        <v>17.399999999999999</v>
      </c>
      <c r="J146" s="2">
        <f t="shared" si="71"/>
        <v>85.6</v>
      </c>
      <c r="L146" s="107"/>
      <c r="M146" s="2" t="s">
        <v>108</v>
      </c>
      <c r="N146" s="2">
        <v>200</v>
      </c>
      <c r="O146" s="19">
        <f>200*G146/180</f>
        <v>1.4444444444444444</v>
      </c>
      <c r="P146" s="19">
        <f t="shared" ref="P146:R146" si="72">200*H146/180</f>
        <v>1.3333333333333333</v>
      </c>
      <c r="Q146" s="19">
        <f t="shared" si="72"/>
        <v>19.333333333333332</v>
      </c>
      <c r="R146" s="19">
        <f t="shared" si="72"/>
        <v>95.111111111111114</v>
      </c>
    </row>
    <row r="147" spans="4:18" x14ac:dyDescent="0.25">
      <c r="D147" s="92" t="s">
        <v>3</v>
      </c>
      <c r="E147" s="93"/>
      <c r="F147" s="5" t="e">
        <f>#REF!+#REF!</f>
        <v>#REF!</v>
      </c>
      <c r="G147" s="5" t="e">
        <f>SUM(#REF!)</f>
        <v>#REF!</v>
      </c>
      <c r="H147" s="5" t="e">
        <f>SUM(#REF!)</f>
        <v>#REF!</v>
      </c>
      <c r="I147" s="5" t="e">
        <f>SUM(#REF!)</f>
        <v>#REF!</v>
      </c>
      <c r="J147" s="5" t="e">
        <f t="shared" si="71"/>
        <v>#REF!</v>
      </c>
      <c r="L147" s="92" t="s">
        <v>3</v>
      </c>
      <c r="M147" s="93"/>
      <c r="N147" s="5" t="e">
        <f>#REF!+#REF!</f>
        <v>#REF!</v>
      </c>
      <c r="O147" s="5" t="e">
        <f>SUM(#REF!)</f>
        <v>#REF!</v>
      </c>
      <c r="P147" s="5" t="e">
        <f>SUM(#REF!)</f>
        <v>#REF!</v>
      </c>
      <c r="Q147" s="5" t="e">
        <f>SUM(#REF!)</f>
        <v>#REF!</v>
      </c>
      <c r="R147" s="5" t="e">
        <f t="shared" ref="R147:R155" si="73">O147*4+P147*9+Q147*4</f>
        <v>#REF!</v>
      </c>
    </row>
    <row r="148" spans="4:18" ht="61.5" customHeight="1" x14ac:dyDescent="0.25">
      <c r="D148" s="2"/>
      <c r="E148" s="16" t="s">
        <v>109</v>
      </c>
      <c r="F148" s="2">
        <v>200</v>
      </c>
      <c r="G148" s="2">
        <v>7.2</v>
      </c>
      <c r="H148" s="2">
        <v>2.7</v>
      </c>
      <c r="I148" s="2">
        <v>13.2</v>
      </c>
      <c r="J148" s="2">
        <f t="shared" si="71"/>
        <v>105.9</v>
      </c>
      <c r="L148" s="2"/>
      <c r="M148" s="16" t="s">
        <v>109</v>
      </c>
      <c r="N148" s="2">
        <v>250</v>
      </c>
      <c r="O148" s="2">
        <f>250*G148/200</f>
        <v>9</v>
      </c>
      <c r="P148" s="19">
        <f t="shared" ref="P148:R148" si="74">250*H148/200</f>
        <v>3.375</v>
      </c>
      <c r="Q148" s="19">
        <f t="shared" si="74"/>
        <v>16.5</v>
      </c>
      <c r="R148" s="19">
        <f t="shared" si="74"/>
        <v>132.375</v>
      </c>
    </row>
    <row r="149" spans="4:18" x14ac:dyDescent="0.25">
      <c r="D149" s="2"/>
      <c r="E149" s="2" t="s">
        <v>110</v>
      </c>
      <c r="F149" s="2">
        <v>130</v>
      </c>
      <c r="G149" s="2">
        <v>2.2000000000000002</v>
      </c>
      <c r="H149" s="2">
        <v>4</v>
      </c>
      <c r="I149" s="2">
        <v>17.399999999999999</v>
      </c>
      <c r="J149" s="2">
        <f t="shared" si="71"/>
        <v>114.39999999999999</v>
      </c>
      <c r="L149" s="2"/>
      <c r="M149" s="2" t="s">
        <v>110</v>
      </c>
      <c r="N149" s="2">
        <v>200</v>
      </c>
      <c r="O149" s="19">
        <f>200*G149/130</f>
        <v>3.384615384615385</v>
      </c>
      <c r="P149" s="19">
        <f t="shared" ref="P149:R149" si="75">200*H149/130</f>
        <v>6.1538461538461542</v>
      </c>
      <c r="Q149" s="19">
        <f t="shared" si="75"/>
        <v>26.769230769230766</v>
      </c>
      <c r="R149" s="19">
        <f t="shared" si="75"/>
        <v>176</v>
      </c>
    </row>
    <row r="150" spans="4:18" x14ac:dyDescent="0.25">
      <c r="D150" s="2"/>
      <c r="E150" s="2" t="s">
        <v>111</v>
      </c>
      <c r="F150" s="2">
        <v>70</v>
      </c>
      <c r="G150" s="2">
        <v>5.6</v>
      </c>
      <c r="H150" s="2">
        <v>15</v>
      </c>
      <c r="I150" s="2">
        <v>13.5</v>
      </c>
      <c r="J150" s="17">
        <f t="shared" si="71"/>
        <v>211.4</v>
      </c>
      <c r="L150" s="2"/>
      <c r="M150" s="2" t="s">
        <v>111</v>
      </c>
      <c r="N150" s="2">
        <v>90</v>
      </c>
      <c r="O150" s="2">
        <f>90*G150/70</f>
        <v>7.1999999999999993</v>
      </c>
      <c r="P150" s="19">
        <f t="shared" ref="P150:R150" si="76">90*H150/70</f>
        <v>19.285714285714285</v>
      </c>
      <c r="Q150" s="19">
        <f t="shared" si="76"/>
        <v>17.357142857142858</v>
      </c>
      <c r="R150" s="19">
        <f t="shared" si="76"/>
        <v>271.8</v>
      </c>
    </row>
    <row r="151" spans="4:18" x14ac:dyDescent="0.25">
      <c r="D151" s="2"/>
      <c r="E151" s="2" t="s">
        <v>71</v>
      </c>
      <c r="F151" s="2">
        <v>50</v>
      </c>
      <c r="G151" s="2">
        <v>0.3</v>
      </c>
      <c r="H151" s="2">
        <v>0</v>
      </c>
      <c r="I151" s="2">
        <v>1.2</v>
      </c>
      <c r="J151" s="2">
        <f t="shared" si="71"/>
        <v>6</v>
      </c>
      <c r="L151" s="2"/>
      <c r="M151" s="2" t="s">
        <v>71</v>
      </c>
      <c r="N151" s="2">
        <v>100</v>
      </c>
      <c r="O151" s="2">
        <f>100*G151/50</f>
        <v>0.6</v>
      </c>
      <c r="P151" s="2">
        <f t="shared" ref="P151:R151" si="77">100*H151/50</f>
        <v>0</v>
      </c>
      <c r="Q151" s="2">
        <f t="shared" si="77"/>
        <v>2.4</v>
      </c>
      <c r="R151" s="2">
        <f t="shared" si="77"/>
        <v>12</v>
      </c>
    </row>
    <row r="152" spans="4:18" ht="42.75" customHeight="1" x14ac:dyDescent="0.25">
      <c r="D152" s="2"/>
      <c r="E152" s="2" t="s">
        <v>112</v>
      </c>
      <c r="F152" s="2">
        <v>20</v>
      </c>
      <c r="G152" s="2">
        <v>0.4</v>
      </c>
      <c r="H152" s="2">
        <v>2</v>
      </c>
      <c r="I152" s="2">
        <v>1.6</v>
      </c>
      <c r="J152" s="2">
        <f t="shared" si="71"/>
        <v>26</v>
      </c>
      <c r="L152" s="2"/>
      <c r="M152" s="16" t="s">
        <v>112</v>
      </c>
      <c r="N152" s="2">
        <v>30</v>
      </c>
      <c r="O152" s="2">
        <f>40*G152/20</f>
        <v>0.8</v>
      </c>
      <c r="P152" s="2">
        <f t="shared" ref="P152:R152" si="78">40*H152/20</f>
        <v>4</v>
      </c>
      <c r="Q152" s="2">
        <f t="shared" si="78"/>
        <v>3.2</v>
      </c>
      <c r="R152" s="2">
        <f t="shared" si="78"/>
        <v>52</v>
      </c>
    </row>
    <row r="153" spans="4:18" ht="34.5" customHeight="1" x14ac:dyDescent="0.25">
      <c r="D153" s="2"/>
      <c r="E153" s="2" t="s">
        <v>48</v>
      </c>
      <c r="F153" s="2">
        <v>40</v>
      </c>
      <c r="G153" s="18">
        <v>2.8</v>
      </c>
      <c r="H153" s="2">
        <v>0.44</v>
      </c>
      <c r="I153" s="2">
        <v>16.2</v>
      </c>
      <c r="J153" s="2">
        <f t="shared" si="71"/>
        <v>79.959999999999994</v>
      </c>
      <c r="L153" s="2"/>
      <c r="M153" s="16" t="s">
        <v>48</v>
      </c>
      <c r="N153" s="2"/>
      <c r="O153" s="18"/>
      <c r="P153" s="2"/>
      <c r="Q153" s="2"/>
      <c r="R153" s="2"/>
    </row>
    <row r="154" spans="4:18" ht="34.5" customHeight="1" x14ac:dyDescent="0.25">
      <c r="D154" s="2"/>
      <c r="E154" s="2" t="s">
        <v>72</v>
      </c>
      <c r="F154" s="2">
        <v>180</v>
      </c>
      <c r="G154" s="2">
        <v>0.8</v>
      </c>
      <c r="H154" s="2">
        <v>0</v>
      </c>
      <c r="I154" s="2">
        <v>15.2</v>
      </c>
      <c r="J154" s="2">
        <f t="shared" si="71"/>
        <v>64</v>
      </c>
      <c r="L154" s="2"/>
      <c r="M154" s="16" t="s">
        <v>72</v>
      </c>
      <c r="N154" s="2">
        <v>200</v>
      </c>
      <c r="O154" s="19">
        <f>200*G154/180</f>
        <v>0.88888888888888884</v>
      </c>
      <c r="P154" s="19">
        <f t="shared" ref="P154:R154" si="79">200*H154/180</f>
        <v>0</v>
      </c>
      <c r="Q154" s="19">
        <f t="shared" si="79"/>
        <v>16.888888888888889</v>
      </c>
      <c r="R154" s="19">
        <f t="shared" si="79"/>
        <v>71.111111111111114</v>
      </c>
    </row>
    <row r="155" spans="4:18" x14ac:dyDescent="0.25">
      <c r="D155" s="92" t="s">
        <v>3</v>
      </c>
      <c r="E155" s="93"/>
      <c r="F155" s="5">
        <f>SUM(F148:F154)</f>
        <v>690</v>
      </c>
      <c r="G155" s="5">
        <f>SUM(G148:G154)</f>
        <v>19.3</v>
      </c>
      <c r="H155" s="5">
        <f>SUM(H148:H154)</f>
        <v>24.14</v>
      </c>
      <c r="I155" s="5">
        <f>SUM(I148:I154)</f>
        <v>78.3</v>
      </c>
      <c r="J155" s="5">
        <f t="shared" si="71"/>
        <v>607.66</v>
      </c>
      <c r="L155" s="92" t="s">
        <v>3</v>
      </c>
      <c r="M155" s="93"/>
      <c r="N155" s="5">
        <f>SUM(N148:N154)</f>
        <v>870</v>
      </c>
      <c r="O155" s="5">
        <f>SUM(O148:O154)</f>
        <v>21.873504273504274</v>
      </c>
      <c r="P155" s="5">
        <f>SUM(P148:P154)</f>
        <v>32.814560439560438</v>
      </c>
      <c r="Q155" s="5">
        <f>SUM(Q148:Q154)</f>
        <v>83.115262515262501</v>
      </c>
      <c r="R155" s="5">
        <f t="shared" si="73"/>
        <v>715.28611111111104</v>
      </c>
    </row>
    <row r="156" spans="4:18" ht="17.25" customHeight="1" x14ac:dyDescent="0.25">
      <c r="D156" s="2"/>
      <c r="E156" s="2" t="s">
        <v>113</v>
      </c>
      <c r="F156" s="2">
        <v>180</v>
      </c>
      <c r="G156" s="2">
        <v>2.6</v>
      </c>
      <c r="H156" s="2">
        <v>2.6</v>
      </c>
      <c r="I156" s="2">
        <v>13.1</v>
      </c>
      <c r="J156" s="2">
        <f t="shared" si="71"/>
        <v>86.2</v>
      </c>
      <c r="L156" s="2"/>
      <c r="M156" s="16" t="s">
        <v>113</v>
      </c>
      <c r="N156" s="2">
        <v>200</v>
      </c>
      <c r="O156" s="19">
        <f>200*G156/180</f>
        <v>2.8888888888888888</v>
      </c>
      <c r="P156" s="19">
        <f t="shared" ref="P156:R156" si="80">200*H156/180</f>
        <v>2.8888888888888888</v>
      </c>
      <c r="Q156" s="19">
        <f t="shared" si="80"/>
        <v>14.555555555555555</v>
      </c>
      <c r="R156" s="19">
        <f t="shared" si="80"/>
        <v>95.777777777777771</v>
      </c>
    </row>
    <row r="157" spans="4:18" x14ac:dyDescent="0.25">
      <c r="D157" s="2"/>
      <c r="E157" s="2" t="s">
        <v>114</v>
      </c>
      <c r="F157" s="2">
        <v>30</v>
      </c>
      <c r="G157" s="2">
        <v>3.5</v>
      </c>
      <c r="H157" s="2">
        <v>3.6</v>
      </c>
      <c r="I157" s="2">
        <v>22.1</v>
      </c>
      <c r="J157" s="2">
        <f t="shared" si="71"/>
        <v>134.80000000000001</v>
      </c>
      <c r="L157" s="2"/>
      <c r="M157" s="2" t="s">
        <v>114</v>
      </c>
      <c r="N157" s="2">
        <v>100</v>
      </c>
      <c r="O157" s="19">
        <f>100*G157/30</f>
        <v>11.666666666666666</v>
      </c>
      <c r="P157" s="19">
        <f t="shared" ref="P157:R157" si="81">100*H157/30</f>
        <v>12</v>
      </c>
      <c r="Q157" s="19">
        <f t="shared" si="81"/>
        <v>73.666666666666671</v>
      </c>
      <c r="R157" s="19">
        <f t="shared" si="81"/>
        <v>449.33333333333337</v>
      </c>
    </row>
    <row r="158" spans="4:18" x14ac:dyDescent="0.25">
      <c r="D158" s="2"/>
      <c r="E158" s="2" t="s">
        <v>44</v>
      </c>
      <c r="F158" s="2">
        <v>100</v>
      </c>
      <c r="G158" s="2">
        <v>0.4</v>
      </c>
      <c r="H158" s="2">
        <v>0</v>
      </c>
      <c r="I158" s="18">
        <v>10.7</v>
      </c>
      <c r="J158" s="2">
        <v>42.18</v>
      </c>
      <c r="L158" s="2"/>
      <c r="M158" s="2" t="s">
        <v>44</v>
      </c>
      <c r="N158" s="2">
        <v>100</v>
      </c>
      <c r="O158" s="2"/>
      <c r="P158" s="2"/>
      <c r="Q158" s="18"/>
      <c r="R158" s="2"/>
    </row>
    <row r="159" spans="4:18" x14ac:dyDescent="0.25">
      <c r="D159" s="2"/>
      <c r="E159" s="2" t="s">
        <v>42</v>
      </c>
      <c r="F159" s="2">
        <v>180</v>
      </c>
      <c r="G159" s="2">
        <v>0</v>
      </c>
      <c r="H159" s="2">
        <v>0</v>
      </c>
      <c r="I159" s="2">
        <v>5</v>
      </c>
      <c r="J159" s="2">
        <f>G159*4+H159*9+I159*4</f>
        <v>20</v>
      </c>
      <c r="L159" s="2"/>
      <c r="M159" s="2" t="s">
        <v>42</v>
      </c>
      <c r="N159" s="2">
        <v>200</v>
      </c>
      <c r="O159" s="2">
        <f>200*G159/180</f>
        <v>0</v>
      </c>
      <c r="P159" s="2">
        <f t="shared" ref="P159:Q159" si="82">200*H159/180</f>
        <v>0</v>
      </c>
      <c r="Q159" s="19">
        <f t="shared" si="82"/>
        <v>5.5555555555555554</v>
      </c>
      <c r="R159" s="19">
        <f>200*J159/180</f>
        <v>22.222222222222221</v>
      </c>
    </row>
    <row r="163" spans="5:19" x14ac:dyDescent="0.25">
      <c r="E163" s="106" t="s">
        <v>31</v>
      </c>
      <c r="F163" s="106" t="s">
        <v>32</v>
      </c>
      <c r="G163" s="106" t="s">
        <v>33</v>
      </c>
      <c r="H163" s="98" t="s">
        <v>34</v>
      </c>
      <c r="I163" s="98"/>
      <c r="J163" s="98"/>
      <c r="K163" s="106" t="s">
        <v>35</v>
      </c>
      <c r="M163" s="106" t="s">
        <v>31</v>
      </c>
      <c r="N163" s="106" t="s">
        <v>32</v>
      </c>
      <c r="O163" s="106" t="s">
        <v>33</v>
      </c>
      <c r="P163" s="98" t="s">
        <v>34</v>
      </c>
      <c r="Q163" s="98"/>
      <c r="R163" s="98"/>
      <c r="S163" s="106" t="s">
        <v>35</v>
      </c>
    </row>
    <row r="164" spans="5:19" x14ac:dyDescent="0.25">
      <c r="E164" s="106"/>
      <c r="F164" s="106"/>
      <c r="G164" s="106"/>
      <c r="H164" s="2" t="s">
        <v>37</v>
      </c>
      <c r="I164" s="2" t="s">
        <v>38</v>
      </c>
      <c r="J164" s="2" t="s">
        <v>39</v>
      </c>
      <c r="K164" s="106"/>
      <c r="M164" s="106"/>
      <c r="N164" s="106"/>
      <c r="O164" s="106"/>
      <c r="P164" s="2" t="s">
        <v>37</v>
      </c>
      <c r="Q164" s="2" t="s">
        <v>38</v>
      </c>
      <c r="R164" s="2" t="s">
        <v>39</v>
      </c>
      <c r="S164" s="106"/>
    </row>
    <row r="165" spans="5:19" x14ac:dyDescent="0.25">
      <c r="E165" s="99" t="s">
        <v>21</v>
      </c>
      <c r="F165" s="2" t="s">
        <v>119</v>
      </c>
      <c r="G165" s="2">
        <v>160</v>
      </c>
      <c r="H165" s="18">
        <v>8.6</v>
      </c>
      <c r="I165" s="2">
        <v>8.9</v>
      </c>
      <c r="J165" s="2">
        <v>34.200000000000003</v>
      </c>
      <c r="K165" s="2">
        <f>H165*4+I165*9+J165*4</f>
        <v>251.3</v>
      </c>
      <c r="M165" s="99" t="s">
        <v>21</v>
      </c>
      <c r="N165" s="2" t="s">
        <v>119</v>
      </c>
      <c r="O165" s="2">
        <v>210</v>
      </c>
      <c r="P165" s="18">
        <f>210*H165/160</f>
        <v>11.2875</v>
      </c>
      <c r="Q165" s="18">
        <f t="shared" ref="Q165:S165" si="83">210*I165/160</f>
        <v>11.68125</v>
      </c>
      <c r="R165" s="18">
        <f t="shared" si="83"/>
        <v>44.887500000000003</v>
      </c>
      <c r="S165" s="18">
        <f t="shared" si="83"/>
        <v>329.83125000000001</v>
      </c>
    </row>
    <row r="166" spans="5:19" x14ac:dyDescent="0.25">
      <c r="E166" s="100"/>
      <c r="F166" s="2" t="s">
        <v>41</v>
      </c>
      <c r="G166" s="2">
        <v>60</v>
      </c>
      <c r="H166" s="2">
        <v>4.5999999999999996</v>
      </c>
      <c r="I166" s="2">
        <v>0.5</v>
      </c>
      <c r="J166" s="2">
        <v>29.8</v>
      </c>
      <c r="K166" s="2">
        <f>H166*4+I166*9+J166*4</f>
        <v>142.1</v>
      </c>
      <c r="M166" s="100"/>
      <c r="N166" s="2" t="s">
        <v>41</v>
      </c>
      <c r="O166" s="2">
        <v>90</v>
      </c>
      <c r="P166" s="2"/>
      <c r="Q166" s="2"/>
      <c r="R166" s="2"/>
      <c r="S166" s="2"/>
    </row>
    <row r="167" spans="5:19" x14ac:dyDescent="0.25">
      <c r="E167" s="101"/>
      <c r="F167" s="2" t="s">
        <v>42</v>
      </c>
      <c r="G167" s="2">
        <v>180</v>
      </c>
      <c r="H167" s="2">
        <v>0</v>
      </c>
      <c r="I167" s="2">
        <v>0</v>
      </c>
      <c r="J167" s="2">
        <v>5</v>
      </c>
      <c r="K167" s="2">
        <f>H167*4+I167*9+J167*4</f>
        <v>20</v>
      </c>
      <c r="M167" s="101"/>
      <c r="N167" s="2" t="s">
        <v>42</v>
      </c>
      <c r="O167" s="2">
        <v>200</v>
      </c>
      <c r="P167" s="2">
        <f>200*H167/180</f>
        <v>0</v>
      </c>
      <c r="Q167" s="2">
        <f t="shared" ref="Q167:S167" si="84">200*I167/180</f>
        <v>0</v>
      </c>
      <c r="R167" s="19">
        <f t="shared" si="84"/>
        <v>5.5555555555555554</v>
      </c>
      <c r="S167" s="19">
        <f t="shared" si="84"/>
        <v>22.222222222222221</v>
      </c>
    </row>
    <row r="168" spans="5:19" x14ac:dyDescent="0.25">
      <c r="E168" s="92" t="s">
        <v>3</v>
      </c>
      <c r="F168" s="93"/>
      <c r="G168" s="5" t="e">
        <f>#REF!</f>
        <v>#REF!</v>
      </c>
      <c r="H168" s="5" t="e">
        <f>#REF!</f>
        <v>#REF!</v>
      </c>
      <c r="I168" s="5" t="e">
        <f>#REF!</f>
        <v>#REF!</v>
      </c>
      <c r="J168" s="5" t="e">
        <f>#REF!</f>
        <v>#REF!</v>
      </c>
      <c r="K168" s="5" t="e">
        <f t="shared" ref="K168:K177" si="85">H168*4+I168*9+J168*4</f>
        <v>#REF!</v>
      </c>
      <c r="M168" s="92" t="s">
        <v>3</v>
      </c>
      <c r="N168" s="93"/>
      <c r="O168" s="5" t="e">
        <f>#REF!</f>
        <v>#REF!</v>
      </c>
      <c r="P168" s="5" t="e">
        <f>#REF!</f>
        <v>#REF!</v>
      </c>
      <c r="Q168" s="5" t="e">
        <f>#REF!</f>
        <v>#REF!</v>
      </c>
      <c r="R168" s="5" t="e">
        <f>#REF!</f>
        <v>#REF!</v>
      </c>
      <c r="S168" s="5" t="e">
        <f t="shared" ref="S168" si="86">P168*4+Q168*9+R168*4</f>
        <v>#REF!</v>
      </c>
    </row>
    <row r="169" spans="5:19" x14ac:dyDescent="0.25">
      <c r="E169" s="99" t="s">
        <v>1</v>
      </c>
      <c r="F169" s="2" t="s">
        <v>120</v>
      </c>
      <c r="G169" s="2">
        <v>180</v>
      </c>
      <c r="H169" s="2">
        <v>6.4</v>
      </c>
      <c r="I169" s="2">
        <v>5.9</v>
      </c>
      <c r="J169" s="2">
        <v>13.8</v>
      </c>
      <c r="K169" s="2">
        <f t="shared" si="85"/>
        <v>133.9</v>
      </c>
      <c r="M169" s="99" t="s">
        <v>1</v>
      </c>
      <c r="N169" s="2" t="s">
        <v>120</v>
      </c>
      <c r="O169" s="2">
        <v>250</v>
      </c>
      <c r="P169" s="19">
        <f>250*H169/180</f>
        <v>8.8888888888888893</v>
      </c>
      <c r="Q169" s="19">
        <f t="shared" ref="Q169:S169" si="87">250*I169/180</f>
        <v>8.1944444444444446</v>
      </c>
      <c r="R169" s="19">
        <f t="shared" si="87"/>
        <v>19.166666666666668</v>
      </c>
      <c r="S169" s="19">
        <f t="shared" si="87"/>
        <v>185.97222222222223</v>
      </c>
    </row>
    <row r="170" spans="5:19" x14ac:dyDescent="0.25">
      <c r="E170" s="100"/>
      <c r="F170" s="17" t="s">
        <v>117</v>
      </c>
      <c r="G170" s="17">
        <v>180</v>
      </c>
      <c r="H170" s="17">
        <v>4.7</v>
      </c>
      <c r="I170" s="17">
        <v>17.3</v>
      </c>
      <c r="J170" s="17">
        <v>18.7</v>
      </c>
      <c r="K170" s="17">
        <f t="shared" si="85"/>
        <v>249.3</v>
      </c>
      <c r="M170" s="100"/>
      <c r="N170" s="17" t="s">
        <v>117</v>
      </c>
      <c r="O170" s="17">
        <v>240</v>
      </c>
      <c r="P170" s="22">
        <f>240*H170/180</f>
        <v>6.2666666666666666</v>
      </c>
      <c r="Q170" s="22">
        <f t="shared" ref="Q170:S170" si="88">240*I170/180</f>
        <v>23.066666666666666</v>
      </c>
      <c r="R170" s="22">
        <f t="shared" si="88"/>
        <v>24.933333333333334</v>
      </c>
      <c r="S170" s="22">
        <f t="shared" si="88"/>
        <v>332.4</v>
      </c>
    </row>
    <row r="171" spans="5:19" x14ac:dyDescent="0.25">
      <c r="E171" s="100"/>
      <c r="F171" s="2" t="s">
        <v>66</v>
      </c>
      <c r="G171" s="2">
        <v>50</v>
      </c>
      <c r="H171" s="2">
        <v>0.5</v>
      </c>
      <c r="I171" s="2">
        <v>0</v>
      </c>
      <c r="J171" s="2">
        <v>1.2</v>
      </c>
      <c r="K171" s="2">
        <f t="shared" si="85"/>
        <v>6.8</v>
      </c>
      <c r="M171" s="100"/>
      <c r="N171" s="2" t="s">
        <v>66</v>
      </c>
      <c r="O171" s="2">
        <v>100</v>
      </c>
      <c r="P171" s="2">
        <f>100*H171/50</f>
        <v>1</v>
      </c>
      <c r="Q171" s="2">
        <f t="shared" ref="Q171:S171" si="89">100*I171/50</f>
        <v>0</v>
      </c>
      <c r="R171" s="2">
        <f t="shared" si="89"/>
        <v>2.4</v>
      </c>
      <c r="S171" s="2">
        <f t="shared" si="89"/>
        <v>13.6</v>
      </c>
    </row>
    <row r="172" spans="5:19" x14ac:dyDescent="0.25">
      <c r="E172" s="100"/>
      <c r="F172" s="2" t="s">
        <v>48</v>
      </c>
      <c r="G172" s="2">
        <v>60</v>
      </c>
      <c r="H172" s="2">
        <v>4.2</v>
      </c>
      <c r="I172" s="2">
        <v>0.66</v>
      </c>
      <c r="J172" s="2">
        <v>24.2</v>
      </c>
      <c r="K172" s="2">
        <f t="shared" si="85"/>
        <v>119.53999999999999</v>
      </c>
      <c r="M172" s="100"/>
      <c r="N172" s="2" t="s">
        <v>48</v>
      </c>
      <c r="O172" s="2"/>
      <c r="P172" s="2"/>
      <c r="Q172" s="2"/>
      <c r="R172" s="2"/>
      <c r="S172" s="2"/>
    </row>
    <row r="173" spans="5:19" x14ac:dyDescent="0.25">
      <c r="E173" s="101"/>
      <c r="F173" s="2" t="s">
        <v>121</v>
      </c>
      <c r="G173" s="2">
        <v>180</v>
      </c>
      <c r="H173" s="2">
        <v>0.4</v>
      </c>
      <c r="I173" s="2">
        <v>0.1</v>
      </c>
      <c r="J173" s="2">
        <v>24.8</v>
      </c>
      <c r="K173" s="2">
        <f t="shared" si="85"/>
        <v>101.7</v>
      </c>
      <c r="M173" s="101"/>
      <c r="N173" s="2" t="s">
        <v>121</v>
      </c>
      <c r="O173" s="2">
        <v>200</v>
      </c>
      <c r="P173" s="19">
        <f>200*H173/180</f>
        <v>0.44444444444444442</v>
      </c>
      <c r="Q173" s="19">
        <f t="shared" ref="Q173:S173" si="90">200*I173/180</f>
        <v>0.1111111111111111</v>
      </c>
      <c r="R173" s="19">
        <f t="shared" si="90"/>
        <v>27.555555555555557</v>
      </c>
      <c r="S173" s="19">
        <f t="shared" si="90"/>
        <v>113</v>
      </c>
    </row>
    <row r="174" spans="5:19" x14ac:dyDescent="0.25">
      <c r="E174" s="92" t="s">
        <v>3</v>
      </c>
      <c r="F174" s="93"/>
      <c r="G174" s="5">
        <f>G169+G170+G171+G172+G173</f>
        <v>650</v>
      </c>
      <c r="H174" s="5">
        <f>SUM(H169:H173)</f>
        <v>16.2</v>
      </c>
      <c r="I174" s="5">
        <f>SUM(I169:I173)</f>
        <v>23.960000000000004</v>
      </c>
      <c r="J174" s="5">
        <f>SUM(J169:J173)</f>
        <v>82.7</v>
      </c>
      <c r="K174" s="5">
        <f>SUM(K169:K173)</f>
        <v>611.24000000000012</v>
      </c>
      <c r="M174" s="92" t="s">
        <v>3</v>
      </c>
      <c r="N174" s="93"/>
      <c r="O174" s="5">
        <f>O169+O170+O171+O172+O173</f>
        <v>790</v>
      </c>
      <c r="P174" s="5">
        <f>SUM(P169:P173)</f>
        <v>16.599999999999998</v>
      </c>
      <c r="Q174" s="5">
        <f>SUM(Q169:Q173)</f>
        <v>31.372222222222224</v>
      </c>
      <c r="R174" s="5">
        <f>SUM(R169:R173)</f>
        <v>74.055555555555557</v>
      </c>
      <c r="S174" s="5">
        <f>SUM(S169:S173)</f>
        <v>644.97222222222229</v>
      </c>
    </row>
    <row r="175" spans="5:19" ht="32.25" customHeight="1" x14ac:dyDescent="0.25">
      <c r="E175" s="99" t="s">
        <v>2</v>
      </c>
      <c r="F175" s="16" t="s">
        <v>122</v>
      </c>
      <c r="G175" s="2">
        <v>120</v>
      </c>
      <c r="H175" s="2">
        <v>8.4</v>
      </c>
      <c r="I175" s="2">
        <v>13.3</v>
      </c>
      <c r="J175" s="2">
        <v>6.8</v>
      </c>
      <c r="K175" s="2">
        <f t="shared" si="85"/>
        <v>180.5</v>
      </c>
      <c r="M175" s="99" t="s">
        <v>2</v>
      </c>
      <c r="N175" s="16" t="s">
        <v>122</v>
      </c>
      <c r="O175" s="2">
        <v>100</v>
      </c>
      <c r="P175" s="2">
        <f>100*H175/120</f>
        <v>7</v>
      </c>
      <c r="Q175" s="19">
        <f>100*I175/120</f>
        <v>11.083333333333334</v>
      </c>
      <c r="R175" s="19">
        <f t="shared" ref="R175:S175" si="91">100*J175/120</f>
        <v>5.666666666666667</v>
      </c>
      <c r="S175" s="19">
        <f t="shared" si="91"/>
        <v>150.41666666666666</v>
      </c>
    </row>
    <row r="176" spans="5:19" x14ac:dyDescent="0.25">
      <c r="E176" s="100"/>
      <c r="F176" s="2" t="s">
        <v>41</v>
      </c>
      <c r="G176" s="2">
        <v>40</v>
      </c>
      <c r="H176" s="2">
        <v>3.7</v>
      </c>
      <c r="I176" s="2">
        <v>0.4</v>
      </c>
      <c r="J176" s="2">
        <v>19.899999999999999</v>
      </c>
      <c r="K176" s="2">
        <f t="shared" si="85"/>
        <v>98</v>
      </c>
      <c r="M176" s="100"/>
      <c r="N176" s="2" t="s">
        <v>41</v>
      </c>
      <c r="O176" s="2">
        <v>60</v>
      </c>
      <c r="P176" s="2"/>
      <c r="Q176" s="2"/>
      <c r="R176" s="2"/>
      <c r="S176" s="2"/>
    </row>
    <row r="177" spans="5:20" x14ac:dyDescent="0.25">
      <c r="E177" s="101"/>
      <c r="F177" s="2" t="s">
        <v>118</v>
      </c>
      <c r="G177" s="2">
        <v>180</v>
      </c>
      <c r="H177" s="2">
        <v>0.8</v>
      </c>
      <c r="I177" s="2">
        <v>0</v>
      </c>
      <c r="J177" s="2">
        <v>15.2</v>
      </c>
      <c r="K177" s="2">
        <f t="shared" si="85"/>
        <v>64</v>
      </c>
      <c r="M177" s="101"/>
      <c r="N177" s="2" t="s">
        <v>118</v>
      </c>
      <c r="O177" s="2">
        <v>200</v>
      </c>
      <c r="P177" s="19">
        <f>200*H177/180</f>
        <v>0.88888888888888884</v>
      </c>
      <c r="Q177" s="19">
        <f t="shared" ref="Q177:S177" si="92">200*I177/180</f>
        <v>0</v>
      </c>
      <c r="R177" s="19">
        <f t="shared" si="92"/>
        <v>16.888888888888889</v>
      </c>
      <c r="S177" s="19">
        <f t="shared" si="92"/>
        <v>71.111111111111114</v>
      </c>
    </row>
    <row r="181" spans="5:20" x14ac:dyDescent="0.25">
      <c r="F181" s="106" t="s">
        <v>31</v>
      </c>
      <c r="G181" s="106" t="s">
        <v>32</v>
      </c>
      <c r="H181" s="106" t="s">
        <v>33</v>
      </c>
      <c r="I181" s="98" t="s">
        <v>34</v>
      </c>
      <c r="J181" s="98"/>
      <c r="K181" s="98"/>
      <c r="L181" s="106" t="s">
        <v>35</v>
      </c>
      <c r="N181" s="106" t="s">
        <v>31</v>
      </c>
      <c r="O181" s="106" t="s">
        <v>32</v>
      </c>
      <c r="P181" s="106" t="s">
        <v>33</v>
      </c>
      <c r="Q181" s="98" t="s">
        <v>34</v>
      </c>
      <c r="R181" s="98"/>
      <c r="S181" s="98"/>
      <c r="T181" s="106" t="s">
        <v>35</v>
      </c>
    </row>
    <row r="182" spans="5:20" x14ac:dyDescent="0.25">
      <c r="F182" s="106"/>
      <c r="G182" s="106"/>
      <c r="H182" s="106"/>
      <c r="I182" s="2" t="s">
        <v>37</v>
      </c>
      <c r="J182" s="2" t="s">
        <v>38</v>
      </c>
      <c r="K182" s="2" t="s">
        <v>39</v>
      </c>
      <c r="L182" s="106"/>
      <c r="N182" s="106"/>
      <c r="O182" s="106"/>
      <c r="P182" s="106"/>
      <c r="Q182" s="2" t="s">
        <v>37</v>
      </c>
      <c r="R182" s="2" t="s">
        <v>38</v>
      </c>
      <c r="S182" s="2" t="s">
        <v>39</v>
      </c>
      <c r="T182" s="106"/>
    </row>
    <row r="183" spans="5:20" ht="45" x14ac:dyDescent="0.25">
      <c r="F183" s="54" t="s">
        <v>21</v>
      </c>
      <c r="G183" s="2" t="s">
        <v>69</v>
      </c>
      <c r="H183" s="2">
        <v>150</v>
      </c>
      <c r="I183" s="18">
        <v>3.8</v>
      </c>
      <c r="J183" s="2">
        <v>3.8</v>
      </c>
      <c r="K183" s="2">
        <v>23.1</v>
      </c>
      <c r="L183" s="2">
        <f t="shared" ref="L183:L200" si="93">I183*4+J183*9+K183*4</f>
        <v>141.80000000000001</v>
      </c>
      <c r="N183" s="60" t="s">
        <v>21</v>
      </c>
      <c r="O183" s="16" t="s">
        <v>69</v>
      </c>
      <c r="P183" s="2">
        <v>190</v>
      </c>
      <c r="Q183" s="18">
        <f>190*I183/150</f>
        <v>4.8133333333333335</v>
      </c>
      <c r="R183" s="18">
        <f t="shared" ref="R183:T183" si="94">190*J183/150</f>
        <v>4.8133333333333335</v>
      </c>
      <c r="S183" s="18">
        <f t="shared" si="94"/>
        <v>29.26</v>
      </c>
      <c r="T183" s="18">
        <f t="shared" si="94"/>
        <v>179.61333333333334</v>
      </c>
    </row>
    <row r="184" spans="5:20" ht="30" x14ac:dyDescent="0.25">
      <c r="F184" s="55"/>
      <c r="G184" s="2" t="s">
        <v>26</v>
      </c>
      <c r="H184" s="2">
        <v>10</v>
      </c>
      <c r="I184" s="2">
        <v>0.06</v>
      </c>
      <c r="J184" s="2">
        <v>8.3000000000000007</v>
      </c>
      <c r="K184" s="2">
        <v>0.1</v>
      </c>
      <c r="L184" s="2">
        <f t="shared" si="93"/>
        <v>75.34</v>
      </c>
      <c r="N184" s="61"/>
      <c r="O184" s="16" t="s">
        <v>26</v>
      </c>
      <c r="P184" s="2">
        <v>20</v>
      </c>
      <c r="Q184" s="2">
        <f>20*I184/10</f>
        <v>0.12</v>
      </c>
      <c r="R184" s="2">
        <f t="shared" ref="R184:T184" si="95">20*J184/10</f>
        <v>16.600000000000001</v>
      </c>
      <c r="S184" s="2">
        <f t="shared" si="95"/>
        <v>0.2</v>
      </c>
      <c r="T184" s="2">
        <f t="shared" si="95"/>
        <v>150.68</v>
      </c>
    </row>
    <row r="185" spans="5:20" ht="30" x14ac:dyDescent="0.25">
      <c r="F185" s="55"/>
      <c r="G185" s="2" t="s">
        <v>41</v>
      </c>
      <c r="H185" s="2">
        <v>60</v>
      </c>
      <c r="I185" s="2">
        <v>4.5999999999999996</v>
      </c>
      <c r="J185" s="2">
        <v>0.5</v>
      </c>
      <c r="K185" s="2">
        <v>29.8</v>
      </c>
      <c r="L185" s="2">
        <f t="shared" si="93"/>
        <v>142.1</v>
      </c>
      <c r="N185" s="61"/>
      <c r="O185" s="16" t="s">
        <v>41</v>
      </c>
      <c r="P185" s="2"/>
      <c r="Q185" s="2"/>
      <c r="R185" s="2"/>
      <c r="S185" s="2"/>
      <c r="T185" s="2"/>
    </row>
    <row r="186" spans="5:20" ht="30" x14ac:dyDescent="0.25">
      <c r="F186" s="56"/>
      <c r="G186" s="2" t="s">
        <v>42</v>
      </c>
      <c r="H186" s="2">
        <v>180</v>
      </c>
      <c r="I186" s="2">
        <v>0</v>
      </c>
      <c r="J186" s="2">
        <v>0</v>
      </c>
      <c r="K186" s="2">
        <v>5</v>
      </c>
      <c r="L186" s="2">
        <f t="shared" si="93"/>
        <v>20</v>
      </c>
      <c r="N186" s="62"/>
      <c r="O186" s="16" t="s">
        <v>42</v>
      </c>
      <c r="P186" s="2">
        <v>200</v>
      </c>
      <c r="Q186" s="2">
        <f>200*I186/180</f>
        <v>0</v>
      </c>
      <c r="R186" s="2">
        <f t="shared" ref="R186:T186" si="96">200*J186/180</f>
        <v>0</v>
      </c>
      <c r="S186" s="19">
        <f t="shared" si="96"/>
        <v>5.5555555555555554</v>
      </c>
      <c r="T186" s="19">
        <f t="shared" si="96"/>
        <v>22.222222222222221</v>
      </c>
    </row>
    <row r="187" spans="5:20" x14ac:dyDescent="0.25">
      <c r="F187" s="92" t="s">
        <v>3</v>
      </c>
      <c r="G187" s="93"/>
      <c r="H187" s="5">
        <f>SUM(H183:H186)</f>
        <v>400</v>
      </c>
      <c r="I187" s="5">
        <f>SUM(I183:I186)</f>
        <v>8.4599999999999991</v>
      </c>
      <c r="J187" s="5">
        <f>SUM(J183:J186)</f>
        <v>12.600000000000001</v>
      </c>
      <c r="K187" s="5">
        <f>SUM(K183:K186)</f>
        <v>58</v>
      </c>
      <c r="L187" s="5">
        <f t="shared" si="93"/>
        <v>379.24</v>
      </c>
      <c r="N187" s="102" t="s">
        <v>3</v>
      </c>
      <c r="O187" s="103"/>
      <c r="P187" s="5">
        <f>SUM(P183:P186)</f>
        <v>410</v>
      </c>
      <c r="Q187" s="5">
        <f>SUM(Q183:Q186)</f>
        <v>4.9333333333333336</v>
      </c>
      <c r="R187" s="5">
        <f>SUM(R183:R186)</f>
        <v>21.413333333333334</v>
      </c>
      <c r="S187" s="5">
        <f>SUM(S183:S186)</f>
        <v>35.015555555555558</v>
      </c>
      <c r="T187" s="5">
        <f t="shared" ref="T187:T190" si="97">Q187*4+R187*9+S187*4</f>
        <v>352.51555555555558</v>
      </c>
    </row>
    <row r="188" spans="5:20" ht="30" x14ac:dyDescent="0.25">
      <c r="F188" s="94" t="s">
        <v>43</v>
      </c>
      <c r="G188" s="2" t="s">
        <v>127</v>
      </c>
      <c r="H188" s="26">
        <v>180</v>
      </c>
      <c r="I188" s="2">
        <v>0.3</v>
      </c>
      <c r="J188" s="2">
        <v>0</v>
      </c>
      <c r="K188" s="2">
        <v>8.6999999999999993</v>
      </c>
      <c r="L188" s="2">
        <f t="shared" si="93"/>
        <v>36</v>
      </c>
      <c r="N188" s="99" t="s">
        <v>43</v>
      </c>
      <c r="O188" s="16" t="s">
        <v>127</v>
      </c>
      <c r="P188" s="26">
        <v>180</v>
      </c>
      <c r="Q188" s="2">
        <v>0.3</v>
      </c>
      <c r="R188" s="2">
        <v>0</v>
      </c>
      <c r="S188" s="2">
        <v>8.6999999999999993</v>
      </c>
      <c r="T188" s="2">
        <f t="shared" si="97"/>
        <v>36</v>
      </c>
    </row>
    <row r="189" spans="5:20" x14ac:dyDescent="0.25">
      <c r="F189" s="96"/>
      <c r="G189" s="2" t="s">
        <v>128</v>
      </c>
      <c r="H189" s="2">
        <v>20</v>
      </c>
      <c r="I189" s="2">
        <v>2</v>
      </c>
      <c r="J189" s="2">
        <v>3.1</v>
      </c>
      <c r="K189" s="2">
        <v>6.9</v>
      </c>
      <c r="L189" s="2">
        <f t="shared" si="93"/>
        <v>63.500000000000007</v>
      </c>
      <c r="N189" s="101"/>
      <c r="O189" s="16" t="s">
        <v>128</v>
      </c>
      <c r="P189" s="2">
        <v>20</v>
      </c>
      <c r="Q189" s="2">
        <v>2</v>
      </c>
      <c r="R189" s="2">
        <v>3.1</v>
      </c>
      <c r="S189" s="2">
        <v>6.9</v>
      </c>
      <c r="T189" s="2">
        <f t="shared" si="97"/>
        <v>63.500000000000007</v>
      </c>
    </row>
    <row r="190" spans="5:20" x14ac:dyDescent="0.25">
      <c r="F190" s="92" t="s">
        <v>3</v>
      </c>
      <c r="G190" s="93"/>
      <c r="H190" s="5">
        <f>H188+H189</f>
        <v>200</v>
      </c>
      <c r="I190" s="5">
        <f t="shared" ref="I190:K190" si="98">I188+I189</f>
        <v>2.2999999999999998</v>
      </c>
      <c r="J190" s="5">
        <f t="shared" si="98"/>
        <v>3.1</v>
      </c>
      <c r="K190" s="5">
        <f t="shared" si="98"/>
        <v>15.6</v>
      </c>
      <c r="L190" s="5">
        <f t="shared" si="93"/>
        <v>99.5</v>
      </c>
      <c r="N190" s="102" t="s">
        <v>3</v>
      </c>
      <c r="O190" s="103"/>
      <c r="P190" s="5">
        <f>P188+P189</f>
        <v>200</v>
      </c>
      <c r="Q190" s="5">
        <f t="shared" ref="Q190:S190" si="99">Q188+Q189</f>
        <v>2.2999999999999998</v>
      </c>
      <c r="R190" s="5">
        <f t="shared" si="99"/>
        <v>3.1</v>
      </c>
      <c r="S190" s="5">
        <f t="shared" si="99"/>
        <v>15.6</v>
      </c>
      <c r="T190" s="5">
        <f t="shared" si="97"/>
        <v>99.5</v>
      </c>
    </row>
    <row r="191" spans="5:20" ht="24.75" customHeight="1" x14ac:dyDescent="0.25">
      <c r="F191" s="57" t="s">
        <v>1</v>
      </c>
      <c r="G191" s="2" t="s">
        <v>129</v>
      </c>
      <c r="H191" s="2">
        <v>180</v>
      </c>
      <c r="I191" s="2">
        <v>3.1</v>
      </c>
      <c r="J191" s="2">
        <v>4.9000000000000004</v>
      </c>
      <c r="K191" s="2">
        <v>4.8</v>
      </c>
      <c r="L191" s="2">
        <f t="shared" si="93"/>
        <v>75.7</v>
      </c>
      <c r="N191" s="57" t="s">
        <v>1</v>
      </c>
      <c r="O191" s="16" t="s">
        <v>129</v>
      </c>
      <c r="P191" s="2">
        <v>200</v>
      </c>
      <c r="Q191" s="19">
        <f>200*I191/180</f>
        <v>3.4444444444444446</v>
      </c>
      <c r="R191" s="19">
        <f t="shared" ref="R191:T191" si="100">200*J191/180</f>
        <v>5.4444444444444446</v>
      </c>
      <c r="S191" s="19">
        <f t="shared" si="100"/>
        <v>5.333333333333333</v>
      </c>
      <c r="T191" s="19">
        <f t="shared" si="100"/>
        <v>84.111111111111114</v>
      </c>
    </row>
    <row r="192" spans="5:20" ht="30" x14ac:dyDescent="0.25">
      <c r="F192" s="58"/>
      <c r="G192" s="2" t="s">
        <v>125</v>
      </c>
      <c r="H192" s="2">
        <v>170</v>
      </c>
      <c r="I192" s="2">
        <v>8.6</v>
      </c>
      <c r="J192" s="2">
        <v>23.8</v>
      </c>
      <c r="K192" s="2">
        <v>33.700000000000003</v>
      </c>
      <c r="L192" s="2">
        <f t="shared" si="93"/>
        <v>383.40000000000003</v>
      </c>
      <c r="N192" s="58"/>
      <c r="O192" s="16" t="s">
        <v>125</v>
      </c>
      <c r="P192" s="2">
        <v>240</v>
      </c>
      <c r="Q192" s="19">
        <f>240*I192/170</f>
        <v>12.141176470588235</v>
      </c>
      <c r="R192" s="19">
        <f t="shared" ref="R192:T192" si="101">240*J192/170</f>
        <v>33.6</v>
      </c>
      <c r="S192" s="19">
        <f t="shared" si="101"/>
        <v>47.576470588235303</v>
      </c>
      <c r="T192" s="19">
        <f t="shared" si="101"/>
        <v>541.27058823529421</v>
      </c>
    </row>
    <row r="193" spans="6:20" ht="23.25" customHeight="1" x14ac:dyDescent="0.25">
      <c r="F193" s="58"/>
      <c r="G193" s="2" t="s">
        <v>124</v>
      </c>
      <c r="H193" s="2">
        <v>50</v>
      </c>
      <c r="I193" s="2">
        <v>1.2</v>
      </c>
      <c r="J193" s="2">
        <v>2</v>
      </c>
      <c r="K193" s="2">
        <v>9.6999999999999993</v>
      </c>
      <c r="L193" s="2">
        <f t="shared" si="93"/>
        <v>61.599999999999994</v>
      </c>
      <c r="N193" s="58"/>
      <c r="O193" s="16" t="s">
        <v>124</v>
      </c>
      <c r="P193" s="2">
        <v>60</v>
      </c>
      <c r="Q193" s="2">
        <f>60*I193/50</f>
        <v>1.44</v>
      </c>
      <c r="R193" s="2">
        <f t="shared" ref="R193:T193" si="102">60*J193/50</f>
        <v>2.4</v>
      </c>
      <c r="S193" s="2">
        <f t="shared" si="102"/>
        <v>11.64</v>
      </c>
      <c r="T193" s="2">
        <f t="shared" si="102"/>
        <v>73.919999999999987</v>
      </c>
    </row>
    <row r="194" spans="6:20" x14ac:dyDescent="0.25">
      <c r="F194" s="58"/>
      <c r="G194" s="2"/>
      <c r="H194" s="2"/>
      <c r="I194" s="2"/>
      <c r="J194" s="2"/>
      <c r="K194" s="2"/>
      <c r="L194" s="2"/>
      <c r="N194" s="58"/>
      <c r="O194" s="16"/>
      <c r="P194" s="2"/>
      <c r="Q194" s="2"/>
      <c r="R194" s="2"/>
      <c r="S194" s="2"/>
      <c r="T194" s="2"/>
    </row>
    <row r="195" spans="6:20" x14ac:dyDescent="0.25">
      <c r="F195" s="58"/>
      <c r="G195" s="2"/>
      <c r="H195" s="2"/>
      <c r="I195" s="2"/>
      <c r="J195" s="2"/>
      <c r="K195" s="2"/>
      <c r="L195" s="2"/>
      <c r="N195" s="58"/>
      <c r="O195" s="16"/>
      <c r="P195" s="2"/>
      <c r="Q195" s="2"/>
      <c r="R195" s="2"/>
      <c r="S195" s="2"/>
      <c r="T195" s="2"/>
    </row>
    <row r="196" spans="6:20" ht="24.75" customHeight="1" x14ac:dyDescent="0.25">
      <c r="F196" s="58"/>
      <c r="G196" s="2" t="s">
        <v>48</v>
      </c>
      <c r="H196" s="2">
        <v>50</v>
      </c>
      <c r="I196" s="2">
        <v>3.5</v>
      </c>
      <c r="J196" s="2">
        <v>0.5</v>
      </c>
      <c r="K196" s="2">
        <v>20.2</v>
      </c>
      <c r="L196" s="2">
        <f t="shared" si="93"/>
        <v>99.3</v>
      </c>
      <c r="N196" s="58"/>
      <c r="O196" s="16" t="s">
        <v>48</v>
      </c>
      <c r="P196" s="2"/>
      <c r="Q196" s="2"/>
      <c r="R196" s="2"/>
      <c r="S196" s="2"/>
      <c r="T196" s="2"/>
    </row>
    <row r="197" spans="6:20" ht="30" x14ac:dyDescent="0.25">
      <c r="F197" s="59"/>
      <c r="G197" s="2" t="s">
        <v>74</v>
      </c>
      <c r="H197" s="2">
        <v>180</v>
      </c>
      <c r="I197" s="2">
        <v>0.1</v>
      </c>
      <c r="J197" s="2">
        <v>0</v>
      </c>
      <c r="K197" s="2">
        <v>11.9</v>
      </c>
      <c r="L197" s="2">
        <f t="shared" si="93"/>
        <v>48</v>
      </c>
      <c r="N197" s="59"/>
      <c r="O197" s="16" t="s">
        <v>74</v>
      </c>
      <c r="P197" s="2">
        <v>200</v>
      </c>
      <c r="Q197" s="19">
        <f>200*I197/180</f>
        <v>0.1111111111111111</v>
      </c>
      <c r="R197" s="19">
        <f t="shared" ref="R197:T197" si="103">200*J197/180</f>
        <v>0</v>
      </c>
      <c r="S197" s="19">
        <f t="shared" si="103"/>
        <v>13.222222222222221</v>
      </c>
      <c r="T197" s="19">
        <f t="shared" si="103"/>
        <v>53.333333333333336</v>
      </c>
    </row>
    <row r="198" spans="6:20" x14ac:dyDescent="0.25">
      <c r="F198" s="92" t="s">
        <v>3</v>
      </c>
      <c r="G198" s="93"/>
      <c r="H198" s="5">
        <f>SUM(H191:H197)</f>
        <v>630</v>
      </c>
      <c r="I198" s="5">
        <f>SUM(I191:I197)</f>
        <v>16.5</v>
      </c>
      <c r="J198" s="5">
        <f>SUM(J191:J197)</f>
        <v>31.200000000000003</v>
      </c>
      <c r="K198" s="5">
        <f>SUM(K191:K197)</f>
        <v>80.300000000000011</v>
      </c>
      <c r="L198" s="5">
        <f t="shared" si="93"/>
        <v>668</v>
      </c>
      <c r="N198" s="102" t="s">
        <v>3</v>
      </c>
      <c r="O198" s="103"/>
      <c r="P198" s="5">
        <f>SUM(P191:P197)</f>
        <v>700</v>
      </c>
      <c r="Q198" s="5">
        <f>SUM(Q191:Q197)</f>
        <v>17.13673202614379</v>
      </c>
      <c r="R198" s="5">
        <f>SUM(R191:R197)</f>
        <v>41.444444444444443</v>
      </c>
      <c r="S198" s="5">
        <f>SUM(S191:S197)</f>
        <v>77.772026143790868</v>
      </c>
      <c r="T198" s="5">
        <f t="shared" ref="T198" si="104">Q198*4+R198*9+S198*4</f>
        <v>752.63503267973863</v>
      </c>
    </row>
    <row r="199" spans="6:20" ht="28.5" customHeight="1" x14ac:dyDescent="0.25">
      <c r="F199" s="94" t="s">
        <v>2</v>
      </c>
      <c r="G199" s="2" t="s">
        <v>126</v>
      </c>
      <c r="H199" s="2">
        <v>60</v>
      </c>
      <c r="I199" s="2">
        <v>8.4</v>
      </c>
      <c r="J199" s="2">
        <v>2.5</v>
      </c>
      <c r="K199" s="2">
        <v>14.9</v>
      </c>
      <c r="L199" s="2">
        <f t="shared" si="93"/>
        <v>115.7</v>
      </c>
      <c r="N199" s="99" t="s">
        <v>2</v>
      </c>
      <c r="O199" s="16" t="s">
        <v>126</v>
      </c>
      <c r="P199" s="2">
        <v>150</v>
      </c>
      <c r="Q199" s="2">
        <f>150*I199/60</f>
        <v>21</v>
      </c>
      <c r="R199" s="2">
        <f t="shared" ref="R199:T199" si="105">150*J199/60</f>
        <v>6.25</v>
      </c>
      <c r="S199" s="2">
        <f t="shared" si="105"/>
        <v>37.25</v>
      </c>
      <c r="T199" s="2">
        <f t="shared" si="105"/>
        <v>289.25</v>
      </c>
    </row>
    <row r="200" spans="6:20" ht="25.5" customHeight="1" x14ac:dyDescent="0.25">
      <c r="F200" s="95"/>
      <c r="G200" s="2" t="s">
        <v>85</v>
      </c>
      <c r="H200" s="2">
        <v>180</v>
      </c>
      <c r="I200" s="2">
        <v>1.7</v>
      </c>
      <c r="J200" s="2">
        <v>0.8</v>
      </c>
      <c r="K200" s="2">
        <v>10.4</v>
      </c>
      <c r="L200" s="2">
        <f t="shared" si="93"/>
        <v>55.6</v>
      </c>
      <c r="N200" s="100"/>
      <c r="O200" s="16" t="s">
        <v>85</v>
      </c>
      <c r="P200" s="2">
        <v>200</v>
      </c>
      <c r="Q200" s="19">
        <f>200*I200/180</f>
        <v>1.8888888888888888</v>
      </c>
      <c r="R200" s="19">
        <f t="shared" ref="R200:T200" si="106">200*J200/180</f>
        <v>0.88888888888888884</v>
      </c>
      <c r="S200" s="19">
        <f t="shared" si="106"/>
        <v>11.555555555555555</v>
      </c>
      <c r="T200" s="19">
        <f t="shared" si="106"/>
        <v>61.777777777777779</v>
      </c>
    </row>
    <row r="201" spans="6:20" ht="30" x14ac:dyDescent="0.25">
      <c r="F201" s="96"/>
      <c r="G201" s="2" t="s">
        <v>44</v>
      </c>
      <c r="H201" s="2">
        <v>100</v>
      </c>
      <c r="I201" s="2">
        <v>0.4</v>
      </c>
      <c r="J201" s="2">
        <v>0</v>
      </c>
      <c r="K201" s="2">
        <v>10.7</v>
      </c>
      <c r="L201" s="2">
        <v>42.18</v>
      </c>
      <c r="N201" s="101"/>
      <c r="O201" s="16" t="s">
        <v>44</v>
      </c>
      <c r="P201" s="2">
        <v>100</v>
      </c>
      <c r="Q201" s="2"/>
      <c r="R201" s="2"/>
      <c r="S201" s="2"/>
      <c r="T201" s="2"/>
    </row>
    <row r="206" spans="6:20" x14ac:dyDescent="0.25">
      <c r="F206" s="97" t="s">
        <v>31</v>
      </c>
      <c r="G206" s="97" t="s">
        <v>32</v>
      </c>
      <c r="H206" s="97" t="s">
        <v>33</v>
      </c>
      <c r="I206" s="98" t="s">
        <v>34</v>
      </c>
      <c r="J206" s="98"/>
      <c r="K206" s="98"/>
      <c r="L206" s="97" t="s">
        <v>35</v>
      </c>
      <c r="N206" s="97" t="s">
        <v>31</v>
      </c>
      <c r="O206" s="97" t="s">
        <v>32</v>
      </c>
      <c r="P206" s="97" t="s">
        <v>33</v>
      </c>
      <c r="Q206" s="98" t="s">
        <v>34</v>
      </c>
      <c r="R206" s="98"/>
      <c r="S206" s="98"/>
      <c r="T206" s="97" t="s">
        <v>35</v>
      </c>
    </row>
    <row r="207" spans="6:20" x14ac:dyDescent="0.25">
      <c r="F207" s="97"/>
      <c r="G207" s="97"/>
      <c r="H207" s="97"/>
      <c r="I207" s="8" t="s">
        <v>37</v>
      </c>
      <c r="J207" s="8" t="s">
        <v>38</v>
      </c>
      <c r="K207" s="8" t="s">
        <v>39</v>
      </c>
      <c r="L207" s="97"/>
      <c r="N207" s="97"/>
      <c r="O207" s="97"/>
      <c r="P207" s="97"/>
      <c r="Q207" s="8" t="s">
        <v>37</v>
      </c>
      <c r="R207" s="8" t="s">
        <v>38</v>
      </c>
      <c r="S207" s="8" t="s">
        <v>39</v>
      </c>
      <c r="T207" s="97"/>
    </row>
    <row r="208" spans="6:20" ht="45" x14ac:dyDescent="0.25">
      <c r="F208" s="94" t="s">
        <v>21</v>
      </c>
      <c r="G208" s="2" t="s">
        <v>131</v>
      </c>
      <c r="H208" s="2">
        <v>180</v>
      </c>
      <c r="I208" s="18">
        <v>3.6</v>
      </c>
      <c r="J208" s="18">
        <v>6.2</v>
      </c>
      <c r="K208" s="18">
        <v>25.1</v>
      </c>
      <c r="L208" s="2">
        <f>I208*4+J208*9+K208*4</f>
        <v>170.60000000000002</v>
      </c>
      <c r="N208" s="99" t="s">
        <v>21</v>
      </c>
      <c r="O208" s="16" t="s">
        <v>131</v>
      </c>
      <c r="P208" s="2">
        <v>180</v>
      </c>
      <c r="Q208" s="18"/>
      <c r="R208" s="18"/>
      <c r="S208" s="18"/>
      <c r="T208" s="2"/>
    </row>
    <row r="209" spans="6:20" ht="30" x14ac:dyDescent="0.25">
      <c r="F209" s="95"/>
      <c r="G209" s="2" t="s">
        <v>75</v>
      </c>
      <c r="H209" s="2">
        <v>5</v>
      </c>
      <c r="I209" s="18">
        <v>1.17</v>
      </c>
      <c r="J209" s="18">
        <v>1.5</v>
      </c>
      <c r="K209" s="18">
        <v>0</v>
      </c>
      <c r="L209" s="2">
        <f t="shared" ref="L209:L211" si="107">I209*4+J209*9+K209*4</f>
        <v>18.18</v>
      </c>
      <c r="N209" s="100"/>
      <c r="O209" s="16" t="s">
        <v>75</v>
      </c>
      <c r="P209" s="2">
        <v>20</v>
      </c>
      <c r="Q209" s="18">
        <f>20*I209/5</f>
        <v>4.68</v>
      </c>
      <c r="R209" s="18">
        <f t="shared" ref="R209:T209" si="108">20*J209/5</f>
        <v>6</v>
      </c>
      <c r="S209" s="18">
        <f t="shared" si="108"/>
        <v>0</v>
      </c>
      <c r="T209" s="18">
        <f t="shared" si="108"/>
        <v>72.72</v>
      </c>
    </row>
    <row r="210" spans="6:20" ht="30" x14ac:dyDescent="0.25">
      <c r="F210" s="95"/>
      <c r="G210" s="2" t="s">
        <v>41</v>
      </c>
      <c r="H210" s="2">
        <v>50</v>
      </c>
      <c r="I210" s="18">
        <v>3.8</v>
      </c>
      <c r="J210" s="18">
        <v>0.5</v>
      </c>
      <c r="K210" s="18">
        <v>24.9</v>
      </c>
      <c r="L210" s="2">
        <f t="shared" si="107"/>
        <v>119.3</v>
      </c>
      <c r="N210" s="100"/>
      <c r="O210" s="16" t="s">
        <v>41</v>
      </c>
      <c r="P210" s="2">
        <v>100</v>
      </c>
      <c r="Q210" s="18">
        <f>100*I210/50</f>
        <v>7.6</v>
      </c>
      <c r="R210" s="18">
        <f t="shared" ref="R210:T210" si="109">100*J210/50</f>
        <v>1</v>
      </c>
      <c r="S210" s="18">
        <f t="shared" si="109"/>
        <v>49.8</v>
      </c>
      <c r="T210" s="18">
        <f t="shared" si="109"/>
        <v>238.6</v>
      </c>
    </row>
    <row r="211" spans="6:20" ht="30" x14ac:dyDescent="0.25">
      <c r="F211" s="96"/>
      <c r="G211" s="2" t="s">
        <v>29</v>
      </c>
      <c r="H211" s="2">
        <v>197</v>
      </c>
      <c r="I211" s="18">
        <v>0.2</v>
      </c>
      <c r="J211" s="18">
        <v>0</v>
      </c>
      <c r="K211" s="18">
        <v>5.2</v>
      </c>
      <c r="L211" s="2">
        <f t="shared" si="107"/>
        <v>21.6</v>
      </c>
      <c r="N211" s="101"/>
      <c r="O211" s="16" t="s">
        <v>29</v>
      </c>
      <c r="P211" s="2">
        <v>200</v>
      </c>
      <c r="Q211" s="18">
        <f>200*I211/197</f>
        <v>0.20304568527918782</v>
      </c>
      <c r="R211" s="18">
        <f t="shared" ref="R211:T211" si="110">200*J211/197</f>
        <v>0</v>
      </c>
      <c r="S211" s="18">
        <f t="shared" si="110"/>
        <v>5.2791878172588831</v>
      </c>
      <c r="T211" s="18">
        <f t="shared" si="110"/>
        <v>21.928934010152282</v>
      </c>
    </row>
    <row r="212" spans="6:20" x14ac:dyDescent="0.25">
      <c r="F212" s="92" t="s">
        <v>3</v>
      </c>
      <c r="G212" s="93"/>
      <c r="H212" s="5" t="e">
        <f>#REF!</f>
        <v>#REF!</v>
      </c>
      <c r="I212" s="5" t="e">
        <f>#REF!</f>
        <v>#REF!</v>
      </c>
      <c r="J212" s="5" t="e">
        <f>#REF!</f>
        <v>#REF!</v>
      </c>
      <c r="K212" s="5" t="e">
        <f>#REF!</f>
        <v>#REF!</v>
      </c>
      <c r="L212" s="5" t="e">
        <f t="shared" ref="L212:L223" si="111">I212*4+J212*9+K212*4</f>
        <v>#REF!</v>
      </c>
      <c r="N212" s="102" t="s">
        <v>3</v>
      </c>
      <c r="O212" s="103"/>
      <c r="P212" s="5" t="e">
        <f>#REF!</f>
        <v>#REF!</v>
      </c>
      <c r="Q212" s="5" t="e">
        <f>#REF!</f>
        <v>#REF!</v>
      </c>
      <c r="R212" s="5" t="e">
        <f>#REF!</f>
        <v>#REF!</v>
      </c>
      <c r="S212" s="5" t="e">
        <f>#REF!</f>
        <v>#REF!</v>
      </c>
      <c r="T212" s="5" t="e">
        <f t="shared" ref="T212:T220" si="112">Q212*4+R212*9+S212*4</f>
        <v>#REF!</v>
      </c>
    </row>
    <row r="213" spans="6:20" ht="45" x14ac:dyDescent="0.25">
      <c r="F213" s="105" t="s">
        <v>1</v>
      </c>
      <c r="G213" s="2" t="s">
        <v>132</v>
      </c>
      <c r="H213" s="2">
        <v>180</v>
      </c>
      <c r="I213" s="2">
        <v>5.9</v>
      </c>
      <c r="J213" s="2">
        <v>6.2</v>
      </c>
      <c r="K213" s="2">
        <v>6.2</v>
      </c>
      <c r="L213" s="2">
        <f t="shared" si="111"/>
        <v>104.2</v>
      </c>
      <c r="N213" s="104" t="s">
        <v>1</v>
      </c>
      <c r="O213" s="16" t="s">
        <v>132</v>
      </c>
      <c r="P213" s="2">
        <v>200</v>
      </c>
      <c r="Q213" s="19">
        <f>200*I213/180</f>
        <v>6.5555555555555554</v>
      </c>
      <c r="R213" s="19">
        <f t="shared" ref="R213:T213" si="113">200*J213/180</f>
        <v>6.8888888888888893</v>
      </c>
      <c r="S213" s="19">
        <f t="shared" si="113"/>
        <v>6.8888888888888893</v>
      </c>
      <c r="T213" s="19">
        <f t="shared" si="113"/>
        <v>115.77777777777777</v>
      </c>
    </row>
    <row r="214" spans="6:20" ht="45" x14ac:dyDescent="0.25">
      <c r="F214" s="95"/>
      <c r="G214" s="2" t="s">
        <v>133</v>
      </c>
      <c r="H214" s="2">
        <v>130</v>
      </c>
      <c r="I214" s="2">
        <v>8</v>
      </c>
      <c r="J214" s="2">
        <v>4.0999999999999996</v>
      </c>
      <c r="K214" s="2">
        <v>36.299999999999997</v>
      </c>
      <c r="L214" s="2">
        <f t="shared" si="111"/>
        <v>214.1</v>
      </c>
      <c r="N214" s="100"/>
      <c r="O214" s="16" t="s">
        <v>133</v>
      </c>
      <c r="P214" s="2">
        <v>200</v>
      </c>
      <c r="Q214" s="19">
        <f>200*I214/130</f>
        <v>12.307692307692308</v>
      </c>
      <c r="R214" s="19">
        <f t="shared" ref="R214:T214" si="114">200*J214/130</f>
        <v>6.3076923076923066</v>
      </c>
      <c r="S214" s="19">
        <f t="shared" si="114"/>
        <v>55.84615384615384</v>
      </c>
      <c r="T214" s="19">
        <f t="shared" si="114"/>
        <v>329.38461538461536</v>
      </c>
    </row>
    <row r="215" spans="6:20" ht="30" x14ac:dyDescent="0.25">
      <c r="F215" s="95"/>
      <c r="G215" s="2" t="s">
        <v>134</v>
      </c>
      <c r="H215" s="2">
        <v>75</v>
      </c>
      <c r="I215" s="2">
        <v>6.8</v>
      </c>
      <c r="J215" s="2">
        <v>12</v>
      </c>
      <c r="K215" s="2">
        <v>11.3</v>
      </c>
      <c r="L215" s="2">
        <f t="shared" si="111"/>
        <v>180.39999999999998</v>
      </c>
      <c r="N215" s="100"/>
      <c r="O215" s="16" t="s">
        <v>134</v>
      </c>
      <c r="P215" s="2">
        <v>90</v>
      </c>
      <c r="Q215" s="2">
        <f>90*I215/75</f>
        <v>8.16</v>
      </c>
      <c r="R215" s="2">
        <f t="shared" ref="R215:T215" si="115">90*J215/75</f>
        <v>14.4</v>
      </c>
      <c r="S215" s="2">
        <f t="shared" si="115"/>
        <v>13.560000000000002</v>
      </c>
      <c r="T215" s="2">
        <f t="shared" si="115"/>
        <v>216.48</v>
      </c>
    </row>
    <row r="216" spans="6:20" ht="30" x14ac:dyDescent="0.25">
      <c r="F216" s="95"/>
      <c r="G216" s="2" t="s">
        <v>135</v>
      </c>
      <c r="H216" s="2">
        <v>20</v>
      </c>
      <c r="I216" s="2">
        <v>0.28000000000000003</v>
      </c>
      <c r="J216" s="2">
        <v>0.79</v>
      </c>
      <c r="K216" s="2">
        <v>1.27</v>
      </c>
      <c r="L216" s="2">
        <f t="shared" si="111"/>
        <v>13.31</v>
      </c>
      <c r="N216" s="100"/>
      <c r="O216" s="16" t="s">
        <v>135</v>
      </c>
      <c r="P216" s="2">
        <v>30</v>
      </c>
      <c r="Q216" s="2">
        <f>30*I216/20</f>
        <v>0.42000000000000004</v>
      </c>
      <c r="R216" s="19">
        <f t="shared" ref="R216:T216" si="116">30*J216/20</f>
        <v>1.1850000000000001</v>
      </c>
      <c r="S216" s="19">
        <f t="shared" si="116"/>
        <v>1.905</v>
      </c>
      <c r="T216" s="19">
        <f t="shared" si="116"/>
        <v>19.965</v>
      </c>
    </row>
    <row r="217" spans="6:20" ht="30" x14ac:dyDescent="0.25">
      <c r="F217" s="95"/>
      <c r="G217" s="2" t="s">
        <v>48</v>
      </c>
      <c r="H217" s="2">
        <v>40</v>
      </c>
      <c r="I217" s="2">
        <v>2.8</v>
      </c>
      <c r="J217" s="2">
        <v>0.4</v>
      </c>
      <c r="K217" s="2">
        <v>16.100000000000001</v>
      </c>
      <c r="L217" s="2">
        <f t="shared" si="111"/>
        <v>79.2</v>
      </c>
      <c r="N217" s="100"/>
      <c r="O217" s="16" t="s">
        <v>48</v>
      </c>
      <c r="P217" s="2">
        <v>50</v>
      </c>
      <c r="Q217" s="2"/>
      <c r="R217" s="2"/>
      <c r="S217" s="2"/>
      <c r="T217" s="2"/>
    </row>
    <row r="218" spans="6:20" ht="30" x14ac:dyDescent="0.25">
      <c r="F218" s="95"/>
      <c r="G218" s="2" t="s">
        <v>71</v>
      </c>
      <c r="H218" s="2">
        <v>50</v>
      </c>
      <c r="I218" s="2">
        <v>0.7</v>
      </c>
      <c r="J218" s="2">
        <v>1.7</v>
      </c>
      <c r="K218" s="2">
        <v>7.7</v>
      </c>
      <c r="L218" s="2">
        <f t="shared" si="111"/>
        <v>48.9</v>
      </c>
      <c r="N218" s="100"/>
      <c r="O218" s="16" t="s">
        <v>71</v>
      </c>
      <c r="P218" s="2">
        <v>100</v>
      </c>
      <c r="Q218" s="2">
        <f>100*I218/50</f>
        <v>1.4</v>
      </c>
      <c r="R218" s="2">
        <f t="shared" ref="R218:T218" si="117">100*J218/50</f>
        <v>3.4</v>
      </c>
      <c r="S218" s="2">
        <f t="shared" si="117"/>
        <v>15.4</v>
      </c>
      <c r="T218" s="2">
        <f t="shared" si="117"/>
        <v>97.8</v>
      </c>
    </row>
    <row r="219" spans="6:20" ht="45" x14ac:dyDescent="0.25">
      <c r="F219" s="96"/>
      <c r="G219" s="2" t="s">
        <v>137</v>
      </c>
      <c r="H219" s="2">
        <v>180</v>
      </c>
      <c r="I219" s="2">
        <v>1.3</v>
      </c>
      <c r="J219" s="2">
        <v>1.2</v>
      </c>
      <c r="K219" s="2">
        <v>17.399999999999999</v>
      </c>
      <c r="L219" s="2">
        <f t="shared" si="111"/>
        <v>85.6</v>
      </c>
      <c r="N219" s="101"/>
      <c r="O219" s="16" t="s">
        <v>137</v>
      </c>
      <c r="P219" s="2">
        <v>200</v>
      </c>
      <c r="Q219" s="19">
        <f>200*I219/180</f>
        <v>1.4444444444444444</v>
      </c>
      <c r="R219" s="19">
        <f t="shared" ref="R219:T219" si="118">200*J219/180</f>
        <v>1.3333333333333333</v>
      </c>
      <c r="S219" s="19">
        <f t="shared" si="118"/>
        <v>19.333333333333332</v>
      </c>
      <c r="T219" s="19">
        <f t="shared" si="118"/>
        <v>95.111111111111114</v>
      </c>
    </row>
    <row r="220" spans="6:20" x14ac:dyDescent="0.25">
      <c r="F220" s="92" t="s">
        <v>3</v>
      </c>
      <c r="G220" s="93"/>
      <c r="H220" s="5">
        <f>H213+H214+H215+H217+H218+H211</f>
        <v>672</v>
      </c>
      <c r="I220" s="5">
        <f>SUM(I213:I219)</f>
        <v>25.78</v>
      </c>
      <c r="J220" s="5">
        <f>J213+J214+J215+J216+J217+J218+J219</f>
        <v>26.389999999999997</v>
      </c>
      <c r="K220" s="5">
        <f>SUM(K213:K219)</f>
        <v>96.27000000000001</v>
      </c>
      <c r="L220" s="5">
        <f t="shared" si="111"/>
        <v>725.71</v>
      </c>
      <c r="N220" s="102" t="s">
        <v>3</v>
      </c>
      <c r="O220" s="103"/>
      <c r="P220" s="5">
        <f>P213+P214+P215+P217+P218+P211</f>
        <v>840</v>
      </c>
      <c r="Q220" s="5">
        <f>SUM(Q213:Q219)</f>
        <v>30.287692307692307</v>
      </c>
      <c r="R220" s="5">
        <f>R213+R214+R215+R216+R217+R218+R219</f>
        <v>33.514914529914535</v>
      </c>
      <c r="S220" s="5">
        <f>SUM(S213:S219)</f>
        <v>112.93337606837606</v>
      </c>
      <c r="T220" s="5">
        <f t="shared" si="112"/>
        <v>874.51850427350428</v>
      </c>
    </row>
    <row r="221" spans="6:20" ht="30" x14ac:dyDescent="0.25">
      <c r="F221" s="94" t="s">
        <v>2</v>
      </c>
      <c r="G221" s="16" t="s">
        <v>136</v>
      </c>
      <c r="H221" s="2">
        <v>90</v>
      </c>
      <c r="I221" s="2">
        <v>2.8</v>
      </c>
      <c r="J221" s="2">
        <v>6.6</v>
      </c>
      <c r="K221" s="2">
        <v>14.4</v>
      </c>
      <c r="L221" s="2">
        <f t="shared" si="111"/>
        <v>128.19999999999999</v>
      </c>
      <c r="N221" s="99" t="s">
        <v>2</v>
      </c>
      <c r="O221" s="16" t="s">
        <v>136</v>
      </c>
      <c r="P221" s="2">
        <v>130</v>
      </c>
      <c r="Q221" s="19">
        <f>130*I221/90</f>
        <v>4.0444444444444443</v>
      </c>
      <c r="R221" s="19">
        <f t="shared" ref="R221:T221" si="119">130*J221/90</f>
        <v>9.5333333333333332</v>
      </c>
      <c r="S221" s="19">
        <f t="shared" si="119"/>
        <v>20.8</v>
      </c>
      <c r="T221" s="19">
        <f t="shared" si="119"/>
        <v>185.17777777777778</v>
      </c>
    </row>
    <row r="222" spans="6:20" ht="30" x14ac:dyDescent="0.25">
      <c r="F222" s="95"/>
      <c r="G222" s="2" t="s">
        <v>48</v>
      </c>
      <c r="H222" s="2">
        <v>50</v>
      </c>
      <c r="I222" s="2">
        <v>3.5</v>
      </c>
      <c r="J222" s="2">
        <v>0.5</v>
      </c>
      <c r="K222" s="2">
        <v>20.2</v>
      </c>
      <c r="L222" s="2">
        <f t="shared" si="111"/>
        <v>99.3</v>
      </c>
      <c r="N222" s="100"/>
      <c r="O222" s="16" t="s">
        <v>48</v>
      </c>
      <c r="P222" s="2">
        <v>50</v>
      </c>
      <c r="Q222" s="2"/>
      <c r="R222" s="2"/>
      <c r="S222" s="2"/>
      <c r="T222" s="2"/>
    </row>
    <row r="223" spans="6:20" ht="60" x14ac:dyDescent="0.25">
      <c r="F223" s="96"/>
      <c r="G223" s="2" t="s">
        <v>138</v>
      </c>
      <c r="H223" s="2">
        <v>180</v>
      </c>
      <c r="I223" s="2">
        <v>0.6</v>
      </c>
      <c r="J223" s="2">
        <v>0</v>
      </c>
      <c r="K223" s="2">
        <v>12.8</v>
      </c>
      <c r="L223" s="2">
        <f t="shared" si="111"/>
        <v>53.6</v>
      </c>
      <c r="N223" s="101"/>
      <c r="O223" s="16" t="s">
        <v>138</v>
      </c>
      <c r="P223" s="2">
        <v>200</v>
      </c>
      <c r="Q223" s="19">
        <f>200*I223/180</f>
        <v>0.66666666666666663</v>
      </c>
      <c r="R223" s="19">
        <f t="shared" ref="R223:T223" si="120">200*J223/180</f>
        <v>0</v>
      </c>
      <c r="S223" s="19">
        <f t="shared" si="120"/>
        <v>14.222222222222221</v>
      </c>
      <c r="T223" s="19">
        <f t="shared" si="120"/>
        <v>59.555555555555557</v>
      </c>
    </row>
  </sheetData>
  <mergeCells count="187">
    <mergeCell ref="F190:G190"/>
    <mergeCell ref="F198:G198"/>
    <mergeCell ref="F199:F201"/>
    <mergeCell ref="N181:N182"/>
    <mergeCell ref="O181:O182"/>
    <mergeCell ref="P181:P182"/>
    <mergeCell ref="Q181:S181"/>
    <mergeCell ref="T181:T182"/>
    <mergeCell ref="N187:O187"/>
    <mergeCell ref="N188:N189"/>
    <mergeCell ref="N190:O190"/>
    <mergeCell ref="N198:O198"/>
    <mergeCell ref="N199:N201"/>
    <mergeCell ref="K79:K83"/>
    <mergeCell ref="K84:L84"/>
    <mergeCell ref="F181:F182"/>
    <mergeCell ref="G181:G182"/>
    <mergeCell ref="H181:H182"/>
    <mergeCell ref="I181:K181"/>
    <mergeCell ref="L181:L182"/>
    <mergeCell ref="F187:G187"/>
    <mergeCell ref="F188:F189"/>
    <mergeCell ref="H50:H51"/>
    <mergeCell ref="I50:I51"/>
    <mergeCell ref="B79:B83"/>
    <mergeCell ref="B84:C84"/>
    <mergeCell ref="B85:B86"/>
    <mergeCell ref="B71:B72"/>
    <mergeCell ref="C71:C72"/>
    <mergeCell ref="Q71:Q72"/>
    <mergeCell ref="R71:R72"/>
    <mergeCell ref="B73:B75"/>
    <mergeCell ref="B76:C76"/>
    <mergeCell ref="B78:C78"/>
    <mergeCell ref="D71:D72"/>
    <mergeCell ref="E71:G71"/>
    <mergeCell ref="H71:H72"/>
    <mergeCell ref="I71:I72"/>
    <mergeCell ref="K85:K86"/>
    <mergeCell ref="K71:K72"/>
    <mergeCell ref="L71:L72"/>
    <mergeCell ref="M71:M72"/>
    <mergeCell ref="N71:P71"/>
    <mergeCell ref="K73:K75"/>
    <mergeCell ref="K76:L76"/>
    <mergeCell ref="K78:L78"/>
    <mergeCell ref="K26:K27"/>
    <mergeCell ref="L26:L27"/>
    <mergeCell ref="M26:O26"/>
    <mergeCell ref="P26:P27"/>
    <mergeCell ref="J28:J31"/>
    <mergeCell ref="J32:K32"/>
    <mergeCell ref="J34:J40"/>
    <mergeCell ref="J41:K41"/>
    <mergeCell ref="J42:J44"/>
    <mergeCell ref="M91:M92"/>
    <mergeCell ref="N91:P91"/>
    <mergeCell ref="Q91:Q92"/>
    <mergeCell ref="B17:B18"/>
    <mergeCell ref="J4:J5"/>
    <mergeCell ref="K4:K5"/>
    <mergeCell ref="L4:L5"/>
    <mergeCell ref="M4:O4"/>
    <mergeCell ref="P4:P5"/>
    <mergeCell ref="J17:J18"/>
    <mergeCell ref="I4:I5"/>
    <mergeCell ref="B6:B9"/>
    <mergeCell ref="B10:C10"/>
    <mergeCell ref="B11:B16"/>
    <mergeCell ref="B4:B5"/>
    <mergeCell ref="C4:C5"/>
    <mergeCell ref="D4:D5"/>
    <mergeCell ref="E4:G4"/>
    <mergeCell ref="H4:H5"/>
    <mergeCell ref="B42:B44"/>
    <mergeCell ref="B26:B27"/>
    <mergeCell ref="C26:C27"/>
    <mergeCell ref="D26:D27"/>
    <mergeCell ref="E26:G26"/>
    <mergeCell ref="Q4:Q5"/>
    <mergeCell ref="J6:J9"/>
    <mergeCell ref="J10:K10"/>
    <mergeCell ref="J11:J16"/>
    <mergeCell ref="M50:O50"/>
    <mergeCell ref="P50:P51"/>
    <mergeCell ref="Q50:Q51"/>
    <mergeCell ref="B57:C57"/>
    <mergeCell ref="B64:C64"/>
    <mergeCell ref="J50:J51"/>
    <mergeCell ref="K50:K51"/>
    <mergeCell ref="L50:L51"/>
    <mergeCell ref="B50:B51"/>
    <mergeCell ref="C50:C51"/>
    <mergeCell ref="D50:D51"/>
    <mergeCell ref="E50:G50"/>
    <mergeCell ref="Q26:Q27"/>
    <mergeCell ref="B28:B31"/>
    <mergeCell ref="B32:C32"/>
    <mergeCell ref="B34:B40"/>
    <mergeCell ref="B41:C41"/>
    <mergeCell ref="H26:H27"/>
    <mergeCell ref="I26:I27"/>
    <mergeCell ref="J26:J27"/>
    <mergeCell ref="C98:C104"/>
    <mergeCell ref="C105:D105"/>
    <mergeCell ref="C106:C109"/>
    <mergeCell ref="K91:K92"/>
    <mergeCell ref="L91:L92"/>
    <mergeCell ref="C97:D97"/>
    <mergeCell ref="I91:I92"/>
    <mergeCell ref="C93:C96"/>
    <mergeCell ref="L116:L117"/>
    <mergeCell ref="C91:C92"/>
    <mergeCell ref="D91:D92"/>
    <mergeCell ref="E91:E92"/>
    <mergeCell ref="F91:H91"/>
    <mergeCell ref="M116:M117"/>
    <mergeCell ref="N116:P116"/>
    <mergeCell ref="Q116:Q117"/>
    <mergeCell ref="K118:K121"/>
    <mergeCell ref="C118:C121"/>
    <mergeCell ref="C122:D122"/>
    <mergeCell ref="C130:D130"/>
    <mergeCell ref="K116:K117"/>
    <mergeCell ref="K122:L122"/>
    <mergeCell ref="K130:L130"/>
    <mergeCell ref="C116:C117"/>
    <mergeCell ref="D116:D117"/>
    <mergeCell ref="E116:E117"/>
    <mergeCell ref="F116:H116"/>
    <mergeCell ref="I116:I117"/>
    <mergeCell ref="R141:R142"/>
    <mergeCell ref="L143:L146"/>
    <mergeCell ref="L147:M147"/>
    <mergeCell ref="L155:M155"/>
    <mergeCell ref="D155:E155"/>
    <mergeCell ref="L141:L142"/>
    <mergeCell ref="M141:M142"/>
    <mergeCell ref="N141:N142"/>
    <mergeCell ref="O141:Q141"/>
    <mergeCell ref="D141:D142"/>
    <mergeCell ref="E141:E142"/>
    <mergeCell ref="F141:F142"/>
    <mergeCell ref="G141:I141"/>
    <mergeCell ref="J141:J142"/>
    <mergeCell ref="D143:D146"/>
    <mergeCell ref="D147:E147"/>
    <mergeCell ref="S163:S164"/>
    <mergeCell ref="M165:M167"/>
    <mergeCell ref="M168:N168"/>
    <mergeCell ref="M169:M173"/>
    <mergeCell ref="E175:E177"/>
    <mergeCell ref="M163:M164"/>
    <mergeCell ref="N163:N164"/>
    <mergeCell ref="O163:O164"/>
    <mergeCell ref="P163:R163"/>
    <mergeCell ref="M174:N174"/>
    <mergeCell ref="M175:M177"/>
    <mergeCell ref="E165:E167"/>
    <mergeCell ref="E168:F168"/>
    <mergeCell ref="E169:E173"/>
    <mergeCell ref="E174:F174"/>
    <mergeCell ref="E163:E164"/>
    <mergeCell ref="F163:F164"/>
    <mergeCell ref="G163:G164"/>
    <mergeCell ref="H163:J163"/>
    <mergeCell ref="K163:K164"/>
    <mergeCell ref="F220:G220"/>
    <mergeCell ref="F221:F223"/>
    <mergeCell ref="N206:N207"/>
    <mergeCell ref="O206:O207"/>
    <mergeCell ref="P206:P207"/>
    <mergeCell ref="Q206:S206"/>
    <mergeCell ref="T206:T207"/>
    <mergeCell ref="N208:N211"/>
    <mergeCell ref="N212:O212"/>
    <mergeCell ref="N213:N219"/>
    <mergeCell ref="N220:O220"/>
    <mergeCell ref="N221:N223"/>
    <mergeCell ref="F206:F207"/>
    <mergeCell ref="G206:G207"/>
    <mergeCell ref="H206:H207"/>
    <mergeCell ref="I206:K206"/>
    <mergeCell ref="L206:L207"/>
    <mergeCell ref="F208:F211"/>
    <mergeCell ref="F212:G212"/>
    <mergeCell ref="F213:F2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2024-07-06T00:02:54Z</dcterms:modified>
</cp:coreProperties>
</file>